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P:\DSS\APD\Forms-Tables-Checklist-Guidance\Field Creation Folder\Traci Spencer\1 Working\2019\Feb\Project 1811\repost\"/>
    </mc:Choice>
  </mc:AlternateContent>
  <xr:revisionPtr revIDLastSave="0" documentId="13_ncr:1_{02AE3DEA-C843-4070-936A-D8406ED47978}" xr6:coauthVersionLast="36" xr6:coauthVersionMax="36" xr10:uidLastSave="{00000000-0000-0000-0000-000000000000}"/>
  <bookViews>
    <workbookView xWindow="90" yWindow="135" windowWidth="11550" windowHeight="6225" tabRatio="626" xr2:uid="{00000000-000D-0000-FFFF-FFFF00000000}"/>
  </bookViews>
  <sheets>
    <sheet name="Workbook Summary &amp; Instructions" sheetId="6" r:id="rId1"/>
    <sheet name="Input Calculations" sheetId="1" r:id="rId2"/>
    <sheet name="Emission Factors" sheetId="3" r:id="rId3"/>
    <sheet name="Drop Point I.D." sheetId="7" r:id="rId4"/>
    <sheet name="Control Factors" sheetId="4" r:id="rId5"/>
    <sheet name="Emissions Summary Table" sheetId="2" r:id="rId6"/>
    <sheet name="Appendix" sheetId="9" r:id="rId7"/>
    <sheet name="Sheet2" sheetId="8" state="hidden" r:id="rId8"/>
  </sheets>
  <definedNames>
    <definedName name="_xlnm.Print_Area" localSheetId="6">Appendix!$A:$B</definedName>
    <definedName name="_xlnm.Print_Area" localSheetId="4">'Control Factors'!$1:$15</definedName>
    <definedName name="_xlnm.Print_Area" localSheetId="3">'Drop Point I.D.'!$1:$17</definedName>
    <definedName name="_xlnm.Print_Area" localSheetId="0">'Workbook Summary &amp; Instructions'!$A$1:$G$4</definedName>
    <definedName name="SANN">'Input Calculations'!$C$32:$E$32</definedName>
    <definedName name="SHOUR">'Input Calculations'!$C$31:$E$31</definedName>
    <definedName name="text">'Input Calculations'!#REF!</definedName>
    <definedName name="TitleRegion1.a36.b41.3">'Emission Factors'!$A$36:$B$41</definedName>
    <definedName name="TitleRegion1.a4.j4.2">'Input Calculations'!$A$4:$J$4</definedName>
    <definedName name="TitleRegion1.a5.f16.7">'Drop Point I.D.'!$A$5:$F$16</definedName>
    <definedName name="TitleRegion2.e7.k14.2">'Input Calculations'!$E$7:$K$14</definedName>
    <definedName name="TitleRegion3.e23.k30">'Input Calculations'!$E$23:$K$30</definedName>
    <definedName name="TitleRegion4.e39.f45.2">'Input Calculations'!$E$39:$F$45</definedName>
    <definedName name="TitleRegion5.d54j62.2">'Input Calculations'!$D$54:$J$62</definedName>
    <definedName name="TitleRegion6.a88.d90.2">'Input Calculations'!$A$88:$D$90</definedName>
    <definedName name="TitleRegion6.d71.i79.2">'Input Calculations'!$D$71:$I$79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7" i="3" l="1"/>
  <c r="I78" i="1" l="1"/>
  <c r="H78" i="1"/>
  <c r="F78" i="1"/>
  <c r="G78" i="1"/>
  <c r="E78" i="1"/>
  <c r="D78" i="1"/>
  <c r="J61" i="1"/>
  <c r="I61" i="1"/>
  <c r="H61" i="1"/>
  <c r="G61" i="1"/>
  <c r="F61" i="1"/>
  <c r="E61" i="1"/>
  <c r="D61" i="1"/>
  <c r="I77" i="1"/>
  <c r="H77" i="1"/>
  <c r="G77" i="1"/>
  <c r="F77" i="1"/>
  <c r="E77" i="1"/>
  <c r="D77" i="1"/>
  <c r="J60" i="1"/>
  <c r="I60" i="1"/>
  <c r="H60" i="1"/>
  <c r="G60" i="1"/>
  <c r="F60" i="1"/>
  <c r="E60" i="1"/>
  <c r="D60" i="1"/>
  <c r="I76" i="1"/>
  <c r="H76" i="1"/>
  <c r="G76" i="1"/>
  <c r="F76" i="1"/>
  <c r="E76" i="1"/>
  <c r="D76" i="1"/>
  <c r="J59" i="1"/>
  <c r="I59" i="1"/>
  <c r="H59" i="1"/>
  <c r="G59" i="1"/>
  <c r="F59" i="1"/>
  <c r="E59" i="1"/>
  <c r="D59" i="1"/>
  <c r="J64" i="1" l="1"/>
  <c r="J67" i="1"/>
  <c r="J68" i="1"/>
  <c r="J65" i="1"/>
  <c r="J63" i="1"/>
  <c r="J66" i="1"/>
  <c r="K29" i="1"/>
  <c r="J29" i="1"/>
  <c r="I29" i="1"/>
  <c r="H29" i="1"/>
  <c r="G29" i="1"/>
  <c r="K28" i="1"/>
  <c r="J28" i="1"/>
  <c r="I28" i="1"/>
  <c r="H28" i="1"/>
  <c r="G28" i="1"/>
  <c r="K27" i="1"/>
  <c r="J27" i="1"/>
  <c r="I27" i="1"/>
  <c r="H27" i="1"/>
  <c r="G27" i="1"/>
  <c r="F29" i="1"/>
  <c r="F28" i="1"/>
  <c r="F27" i="1"/>
  <c r="E29" i="1"/>
  <c r="E28" i="1"/>
  <c r="E27" i="1"/>
  <c r="K13" i="1" l="1"/>
  <c r="K12" i="1"/>
  <c r="K11" i="1"/>
  <c r="J13" i="1"/>
  <c r="J12" i="1"/>
  <c r="J11" i="1"/>
  <c r="I13" i="1"/>
  <c r="I12" i="1"/>
  <c r="I11" i="1"/>
  <c r="H13" i="1"/>
  <c r="H12" i="1"/>
  <c r="H11" i="1"/>
  <c r="G13" i="1"/>
  <c r="G12" i="1"/>
  <c r="G11" i="1"/>
  <c r="F13" i="1" l="1"/>
  <c r="F12" i="1"/>
  <c r="F11" i="1"/>
  <c r="E13" i="1"/>
  <c r="E12" i="1"/>
  <c r="E11" i="1"/>
  <c r="F15" i="1" l="1"/>
  <c r="G15" i="1"/>
  <c r="H15" i="1"/>
  <c r="I15" i="1"/>
  <c r="F16" i="1"/>
  <c r="G16" i="1"/>
  <c r="H16" i="1"/>
  <c r="I16" i="1"/>
  <c r="F17" i="1"/>
  <c r="G17" i="1"/>
  <c r="H17" i="1"/>
  <c r="I17" i="1"/>
  <c r="E18" i="1"/>
  <c r="F18" i="1"/>
  <c r="G18" i="1"/>
  <c r="H18" i="1"/>
  <c r="I18" i="1"/>
  <c r="E19" i="1"/>
  <c r="F19" i="1"/>
  <c r="G19" i="1"/>
  <c r="H19" i="1"/>
  <c r="I19" i="1"/>
  <c r="E20" i="1"/>
  <c r="F20" i="1"/>
  <c r="G20" i="1"/>
  <c r="H20" i="1"/>
  <c r="I2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46" i="1"/>
  <c r="F46" i="1"/>
  <c r="E47" i="1"/>
  <c r="F47" i="1"/>
  <c r="E48" i="1"/>
  <c r="F48" i="1"/>
  <c r="E49" i="1"/>
  <c r="F49" i="1"/>
  <c r="E50" i="1"/>
  <c r="F50" i="1"/>
  <c r="E51" i="1"/>
  <c r="F51" i="1"/>
  <c r="D63" i="1"/>
  <c r="E63" i="1"/>
  <c r="F63" i="1"/>
  <c r="G63" i="1"/>
  <c r="H63" i="1"/>
  <c r="I63" i="1"/>
  <c r="D64" i="1"/>
  <c r="E64" i="1"/>
  <c r="F64" i="1"/>
  <c r="G64" i="1"/>
  <c r="H64" i="1"/>
  <c r="I64" i="1"/>
  <c r="D65" i="1"/>
  <c r="E65" i="1"/>
  <c r="F65" i="1"/>
  <c r="G65" i="1"/>
  <c r="H65" i="1"/>
  <c r="I65" i="1"/>
  <c r="D66" i="1"/>
  <c r="E66" i="1"/>
  <c r="F66" i="1"/>
  <c r="G66" i="1"/>
  <c r="H66" i="1"/>
  <c r="I66" i="1"/>
  <c r="D67" i="1"/>
  <c r="E67" i="1"/>
  <c r="F67" i="1"/>
  <c r="G67" i="1"/>
  <c r="H67" i="1"/>
  <c r="I67" i="1"/>
  <c r="D68" i="1"/>
  <c r="E68" i="1"/>
  <c r="F68" i="1"/>
  <c r="G68" i="1"/>
  <c r="H68" i="1"/>
  <c r="I68" i="1"/>
  <c r="D80" i="1"/>
  <c r="E80" i="1"/>
  <c r="F80" i="1"/>
  <c r="G80" i="1"/>
  <c r="H80" i="1"/>
  <c r="I80" i="1"/>
  <c r="D81" i="1"/>
  <c r="E81" i="1"/>
  <c r="F81" i="1"/>
  <c r="G81" i="1"/>
  <c r="H81" i="1"/>
  <c r="I81" i="1"/>
  <c r="D82" i="1"/>
  <c r="E82" i="1"/>
  <c r="F82" i="1"/>
  <c r="G82" i="1"/>
  <c r="H82" i="1"/>
  <c r="I82" i="1"/>
  <c r="D83" i="1"/>
  <c r="E83" i="1"/>
  <c r="F83" i="1"/>
  <c r="G83" i="1"/>
  <c r="H83" i="1"/>
  <c r="I83" i="1"/>
  <c r="D84" i="1"/>
  <c r="E84" i="1"/>
  <c r="F84" i="1"/>
  <c r="G84" i="1"/>
  <c r="H84" i="1"/>
  <c r="I84" i="1"/>
  <c r="D85" i="1"/>
  <c r="E85" i="1"/>
  <c r="F85" i="1"/>
  <c r="G85" i="1"/>
  <c r="H85" i="1"/>
  <c r="I85" i="1"/>
  <c r="D91" i="1"/>
  <c r="D94" i="1"/>
  <c r="D95" i="1" s="1"/>
  <c r="D96" i="1" s="1"/>
  <c r="E15" i="1"/>
  <c r="G46" i="1" l="1"/>
  <c r="D97" i="1"/>
  <c r="G51" i="1"/>
  <c r="G47" i="1"/>
  <c r="G50" i="1"/>
  <c r="G48" i="1"/>
  <c r="G49" i="1"/>
  <c r="D92" i="1"/>
  <c r="E17" i="1"/>
  <c r="E16" i="1"/>
  <c r="D93" i="1" l="1"/>
  <c r="D99" i="1" s="1"/>
  <c r="D98" i="1"/>
  <c r="B41" i="3" l="1"/>
  <c r="B40" i="3"/>
  <c r="B39" i="3"/>
  <c r="F7" i="2" l="1"/>
  <c r="E12" i="2"/>
  <c r="F29" i="2"/>
  <c r="K36" i="1"/>
  <c r="F47" i="2" s="1"/>
  <c r="J36" i="1"/>
  <c r="F44" i="2" s="1"/>
  <c r="E29" i="2"/>
  <c r="K33" i="1"/>
  <c r="E47" i="2" s="1"/>
  <c r="J33" i="1"/>
  <c r="E44" i="2" s="1"/>
  <c r="E7" i="2"/>
  <c r="K20" i="1"/>
  <c r="F25" i="2" s="1"/>
  <c r="K17" i="1"/>
  <c r="E25" i="2" s="1"/>
  <c r="J17" i="1"/>
  <c r="E22" i="2" s="1"/>
  <c r="E41" i="2"/>
  <c r="E39" i="2"/>
  <c r="E27" i="2"/>
  <c r="E6" i="2"/>
  <c r="E15" i="2"/>
  <c r="F15" i="2"/>
  <c r="F14" i="2"/>
  <c r="E14" i="2"/>
  <c r="K15" i="1"/>
  <c r="E23" i="2" s="1"/>
  <c r="K18" i="1"/>
  <c r="F23" i="2" s="1"/>
  <c r="K19" i="1"/>
  <c r="F24" i="2" s="1"/>
  <c r="K16" i="1"/>
  <c r="E24" i="2" s="1"/>
  <c r="J19" i="1"/>
  <c r="F21" i="2" s="1"/>
  <c r="J16" i="1"/>
  <c r="E21" i="2" s="1"/>
  <c r="J18" i="1"/>
  <c r="F20" i="2" s="1"/>
  <c r="J15" i="1"/>
  <c r="E20" i="2" s="1"/>
  <c r="E28" i="2"/>
  <c r="F18" i="2"/>
  <c r="F17" i="2"/>
  <c r="E17" i="2"/>
  <c r="E18" i="2"/>
  <c r="K35" i="1"/>
  <c r="F46" i="2" s="1"/>
  <c r="K34" i="1"/>
  <c r="F45" i="2" s="1"/>
  <c r="J35" i="1"/>
  <c r="F43" i="2" s="1"/>
  <c r="J34" i="1"/>
  <c r="F42" i="2" s="1"/>
  <c r="K32" i="1"/>
  <c r="E46" i="2" s="1"/>
  <c r="K31" i="1"/>
  <c r="E45" i="2" s="1"/>
  <c r="J32" i="1"/>
  <c r="E43" i="2" s="1"/>
  <c r="J31" i="1"/>
  <c r="E42" i="2" s="1"/>
  <c r="E37" i="2"/>
  <c r="E36" i="2"/>
  <c r="E31" i="2"/>
  <c r="E30" i="2"/>
  <c r="F13" i="2"/>
  <c r="F28" i="2"/>
  <c r="E32" i="2"/>
  <c r="E8" i="2"/>
  <c r="E10" i="2"/>
  <c r="E13" i="2"/>
  <c r="E9" i="2"/>
  <c r="E5" i="2"/>
  <c r="F30" i="2"/>
  <c r="F27" i="2"/>
  <c r="F37" i="2"/>
  <c r="F36" i="2"/>
  <c r="E11" i="2"/>
  <c r="F11" i="2"/>
  <c r="F12" i="2"/>
  <c r="E38" i="2"/>
  <c r="F38" i="2"/>
  <c r="F32" i="2"/>
  <c r="F31" i="2"/>
  <c r="F16" i="2"/>
  <c r="F35" i="2"/>
  <c r="F34" i="2"/>
  <c r="F33" i="2"/>
  <c r="E19" i="2"/>
  <c r="J20" i="1"/>
  <c r="F22" i="2" s="1"/>
  <c r="F19" i="2"/>
  <c r="E40" i="2"/>
  <c r="E34" i="2"/>
  <c r="E33" i="2"/>
  <c r="E35" i="2"/>
  <c r="F6" i="2"/>
  <c r="F5" i="2"/>
  <c r="F39" i="2"/>
  <c r="F40" i="2"/>
  <c r="F41" i="2"/>
  <c r="F10" i="2"/>
  <c r="F8" i="2"/>
  <c r="F9" i="2"/>
  <c r="J80" i="1" l="1"/>
  <c r="E53" i="2" s="1"/>
  <c r="J81" i="1"/>
  <c r="E54" i="2" s="1"/>
  <c r="J82" i="1"/>
  <c r="E55" i="2" s="1"/>
  <c r="J83" i="1"/>
  <c r="F53" i="2" s="1"/>
  <c r="J84" i="1"/>
  <c r="F54" i="2" s="1"/>
  <c r="J85" i="1"/>
  <c r="F55" i="2" s="1"/>
  <c r="F50" i="2"/>
  <c r="F57" i="2"/>
  <c r="E50" i="2"/>
  <c r="E49" i="2"/>
  <c r="F49" i="2"/>
  <c r="F51" i="2"/>
  <c r="E51" i="2"/>
  <c r="F59" i="2"/>
  <c r="F58" i="2"/>
  <c r="E16" i="2"/>
</calcChain>
</file>

<file path=xl/sharedStrings.xml><?xml version="1.0" encoding="utf-8"?>
<sst xmlns="http://schemas.openxmlformats.org/spreadsheetml/2006/main" count="450" uniqueCount="198">
  <si>
    <t xml:space="preserve">Operating Schedule: </t>
  </si>
  <si>
    <t>hr/day</t>
  </si>
  <si>
    <t>day/week</t>
  </si>
  <si>
    <t>week/year</t>
  </si>
  <si>
    <t>hr/year</t>
  </si>
  <si>
    <t>Primary</t>
  </si>
  <si>
    <t>Secondary</t>
  </si>
  <si>
    <t>Tertiary</t>
  </si>
  <si>
    <t>Hourly throughput (tons/hr)</t>
  </si>
  <si>
    <t>#1</t>
  </si>
  <si>
    <t>#2</t>
  </si>
  <si>
    <t>#3</t>
  </si>
  <si>
    <t>Unloading</t>
  </si>
  <si>
    <t>Totals</t>
  </si>
  <si>
    <t>Description</t>
  </si>
  <si>
    <t>PM</t>
  </si>
  <si>
    <t>PM10</t>
  </si>
  <si>
    <t>Drop #1</t>
  </si>
  <si>
    <t>Drop #2</t>
  </si>
  <si>
    <t>Drop #3</t>
  </si>
  <si>
    <t>Drop #5</t>
  </si>
  <si>
    <t>Drop #6</t>
  </si>
  <si>
    <t>Pollutant</t>
  </si>
  <si>
    <t>lb/hr</t>
  </si>
  <si>
    <t>ton/yr</t>
  </si>
  <si>
    <t>Summary of Rock Crusher Emissions</t>
  </si>
  <si>
    <t>Source</t>
  </si>
  <si>
    <t>Table1:</t>
  </si>
  <si>
    <t>Crushers</t>
  </si>
  <si>
    <t>Table 2:</t>
  </si>
  <si>
    <t>Screens</t>
  </si>
  <si>
    <t>Table 3:</t>
  </si>
  <si>
    <t>Truck Loading</t>
  </si>
  <si>
    <t>Drop points</t>
  </si>
  <si>
    <t>Stockpiles</t>
  </si>
  <si>
    <t>Table 7:</t>
  </si>
  <si>
    <t>Control Method</t>
  </si>
  <si>
    <t>Control Efficiency (%)</t>
  </si>
  <si>
    <t>Control Factor (1 - ctrl eff)</t>
  </si>
  <si>
    <t>None</t>
  </si>
  <si>
    <t>Wet material</t>
  </si>
  <si>
    <t>Water</t>
  </si>
  <si>
    <t>Chemicals/foam</t>
  </si>
  <si>
    <t xml:space="preserve">Washed Sand/gravel </t>
  </si>
  <si>
    <t>City</t>
  </si>
  <si>
    <t>Speed (mph)</t>
  </si>
  <si>
    <t>Abilene</t>
  </si>
  <si>
    <t>Amarillo</t>
  </si>
  <si>
    <t>Austin</t>
  </si>
  <si>
    <t>Brownsville</t>
  </si>
  <si>
    <t>Corpus Christi</t>
  </si>
  <si>
    <t>Dallas-Fort Worth</t>
  </si>
  <si>
    <t>Del Rio</t>
  </si>
  <si>
    <t>El Paso</t>
  </si>
  <si>
    <t>Galveston</t>
  </si>
  <si>
    <t>Houston</t>
  </si>
  <si>
    <t>Lubbock</t>
  </si>
  <si>
    <t>Midland</t>
  </si>
  <si>
    <t>Port Arthur</t>
  </si>
  <si>
    <t>San Angelo</t>
  </si>
  <si>
    <t>San Antonio</t>
  </si>
  <si>
    <t>Victoria</t>
  </si>
  <si>
    <t>Waco</t>
  </si>
  <si>
    <t>Wichita Falls</t>
  </si>
  <si>
    <t>#4</t>
  </si>
  <si>
    <t>#5</t>
  </si>
  <si>
    <t>#6</t>
  </si>
  <si>
    <t>#7</t>
  </si>
  <si>
    <t>PM emissions (lb/hr)</t>
  </si>
  <si>
    <t>PM10 emissions (lb/hr)</t>
  </si>
  <si>
    <t>PM emissions (ton/yr)</t>
  </si>
  <si>
    <t>PM10 emissions (ton/yr)</t>
  </si>
  <si>
    <t>Drop No.</t>
  </si>
  <si>
    <t>Hourly throughput  (ton/hr)</t>
  </si>
  <si>
    <t>Annual throughput  (ton/yr)</t>
  </si>
  <si>
    <t>Number of like transfer points</t>
  </si>
  <si>
    <t>PM inactive emissions (ton/yr)</t>
  </si>
  <si>
    <t>PM10 inactive emissions (ton/yr)</t>
  </si>
  <si>
    <t>Emission Source</t>
  </si>
  <si>
    <t>Tertiary Crushing (All) - Dry</t>
  </si>
  <si>
    <t>Tertiary Crushing (All) - Wet</t>
  </si>
  <si>
    <t>Fines Crushing (All) - Dry</t>
  </si>
  <si>
    <t>Fines Crushing (All) - Wet</t>
  </si>
  <si>
    <t>Screening (All) - Dry</t>
  </si>
  <si>
    <t>Screening (All) - Wet</t>
  </si>
  <si>
    <t>Fines Screening - Dry</t>
  </si>
  <si>
    <t>Fines Screening - Wet</t>
  </si>
  <si>
    <t>Conveyor Transfer - Dry</t>
  </si>
  <si>
    <t xml:space="preserve">Conveyor Transfer - Wet </t>
  </si>
  <si>
    <t>Dry = Uncontrolled Emission Rates</t>
  </si>
  <si>
    <t>Wet = Controlled Emission Rates</t>
  </si>
  <si>
    <t>Stockpile Area (acres)</t>
  </si>
  <si>
    <t>Control Factor</t>
  </si>
  <si>
    <t>Number of active days per year</t>
  </si>
  <si>
    <t>PM10 active emissions (ton/yr)</t>
  </si>
  <si>
    <t>PM active emissions (ton/yr)</t>
  </si>
  <si>
    <t>Table 6:</t>
  </si>
  <si>
    <t>Emission Factor</t>
  </si>
  <si>
    <t>PM (lb/ton)</t>
  </si>
  <si>
    <t>Note:  Resultant quality rating decreases significantly if:</t>
  </si>
  <si>
    <t xml:space="preserve">Use table above or the following to determine emission factors. </t>
  </si>
  <si>
    <t>Drop Point Equation</t>
  </si>
  <si>
    <t xml:space="preserve">          [b] if moisture content is less than 0.25% or greater than 4.8%</t>
  </si>
  <si>
    <t xml:space="preserve">          [a] wind speed is less than 1.5 mph or greater than 15 mph, or</t>
  </si>
  <si>
    <t>Fines</t>
  </si>
  <si>
    <t>Emission Factor, PM (Table A)</t>
  </si>
  <si>
    <t>Emission Factor, PM10 (Table A)</t>
  </si>
  <si>
    <t>Control Factor (Table B)</t>
  </si>
  <si>
    <t>Control Factor, CF (Table B)</t>
  </si>
  <si>
    <t>Emission Factor, PM2.5 (Table A)</t>
  </si>
  <si>
    <t>PM2.5 emissions (ton/yr)</t>
  </si>
  <si>
    <t>PM2.5 emissions (lb/hr)</t>
  </si>
  <si>
    <t>Drop #4</t>
  </si>
  <si>
    <t>Drop #7</t>
  </si>
  <si>
    <t>Drop #8</t>
  </si>
  <si>
    <t>Drop #9</t>
  </si>
  <si>
    <t>Drop #10</t>
  </si>
  <si>
    <t>Drop #11</t>
  </si>
  <si>
    <t>Drop #12</t>
  </si>
  <si>
    <t>TOTAL</t>
  </si>
  <si>
    <t>PM2.5 inactive emissions (ton/yr)</t>
  </si>
  <si>
    <t>PM2.5 active emissions (ton/yr)</t>
  </si>
  <si>
    <t>PM2.5</t>
  </si>
  <si>
    <t>Loading</t>
  </si>
  <si>
    <t>EPN</t>
  </si>
  <si>
    <t>Conveying per 300 ft -Dry</t>
  </si>
  <si>
    <t>Conveying per 300 ft - Wet</t>
  </si>
  <si>
    <t>If a conveyor is over 300 ft and is not enclosed then calculate fugitives as one drop every 300 ft</t>
  </si>
  <si>
    <t>Manufacturer Rating</t>
  </si>
  <si>
    <t>Washed Sand/gravel with water spray</t>
  </si>
  <si>
    <t>50-85</t>
  </si>
  <si>
    <t>0.5-0.15</t>
  </si>
  <si>
    <t>Partial Enclosure*</t>
  </si>
  <si>
    <t>Full enclosure*</t>
  </si>
  <si>
    <t>Enclosed by building*</t>
  </si>
  <si>
    <t xml:space="preserve">*If an enclosure is claimed, the applicant must provide a description and/or drawing of the enclosure.  </t>
  </si>
  <si>
    <t>Annual throughput (tons/yr)</t>
  </si>
  <si>
    <t>Table 2: Screening</t>
  </si>
  <si>
    <t>Table 3: Truck Loading/Unloading Emissions</t>
  </si>
  <si>
    <t>These emission factors should only be used for Jaw Crushers.</t>
  </si>
  <si>
    <t>2. Secondary Crushing uses Tertiary Crushing emission factors per footnote (n) of AP-42 Ch. 11.19.2-2.</t>
  </si>
  <si>
    <t>from AP-42 Ch. 13.2.4 was used to estimate PM2.5 emission factors. PM2.5 EF = (PM10 EF/0.35)*0.053</t>
  </si>
  <si>
    <t>Truck Unloading Fragmented Stone</t>
  </si>
  <si>
    <t>Truck Loading Conveyor, Crushed Stone</t>
  </si>
  <si>
    <t>Emission Factor Source</t>
  </si>
  <si>
    <r>
      <rPr>
        <b/>
        <sz val="11"/>
        <rFont val="Arial"/>
        <family val="2"/>
      </rPr>
      <t>Total</t>
    </r>
    <r>
      <rPr>
        <sz val="11"/>
        <rFont val="Arial"/>
        <family val="2"/>
      </rPr>
      <t xml:space="preserve"> PM emissions (ton/yr)</t>
    </r>
  </si>
  <si>
    <r>
      <rPr>
        <b/>
        <sz val="11"/>
        <rFont val="Arial"/>
        <family val="2"/>
      </rPr>
      <t>Total</t>
    </r>
    <r>
      <rPr>
        <sz val="11"/>
        <rFont val="Arial"/>
        <family val="2"/>
      </rPr>
      <t xml:space="preserve"> PM10 emissions (ton/yr)</t>
    </r>
  </si>
  <si>
    <r>
      <rPr>
        <b/>
        <sz val="11"/>
        <rFont val="Arial"/>
        <family val="2"/>
      </rPr>
      <t xml:space="preserve">Total </t>
    </r>
    <r>
      <rPr>
        <sz val="11"/>
        <rFont val="Arial"/>
        <family val="2"/>
      </rPr>
      <t>PM2.5 emissions (ton/yr)</t>
    </r>
  </si>
  <si>
    <t xml:space="preserve"> Press the UP or DOWN arrow in column A to read through the document. Press TAB to move through input areas.</t>
  </si>
  <si>
    <t>Directions: Please enter your data in the beige cells.  Emission factors and control factors are listed on separate pages of this spreadsheet.</t>
  </si>
  <si>
    <t>End of worksheet</t>
  </si>
  <si>
    <t xml:space="preserve">Table 1: Crushing Capacity        </t>
  </si>
  <si>
    <t>Screen #1</t>
  </si>
  <si>
    <t xml:space="preserve"> Screen #2</t>
  </si>
  <si>
    <t>Screen #3</t>
  </si>
  <si>
    <t xml:space="preserve"> Screen #4</t>
  </si>
  <si>
    <t>Screen #5</t>
  </si>
  <si>
    <t>Screen #6</t>
  </si>
  <si>
    <t>Screen #7</t>
  </si>
  <si>
    <t>Note : You may not use wet factors with additional credit for water controls (wet material/water spray).</t>
  </si>
  <si>
    <t>Drop Point Emissions continued</t>
  </si>
  <si>
    <t>Table 4: Drop Point Emissions</t>
  </si>
  <si>
    <t>Drop #13</t>
  </si>
  <si>
    <t>EPN Number</t>
  </si>
  <si>
    <t xml:space="preserve">Note: Drops on and off of crushers are accounted for in the crusher emission factors.
Drops onto vibrating screens are accounted for in the screen emission factors.
The first drops off vibrating screens are NOT accounted for and must be included.
Type of Material: Sand, Washed Sand (WS), Aggregate, Washed Aggregate (WA)
Control Method: Wet Material, Water spray, Enclosure, Suction, etc.
</t>
  </si>
  <si>
    <t>Note: Use Primary Crushing (Jaw) emission factor for jaw crushers only. 
All other types of crushers are considered either "Secondary" or "Tertiary." 
You may not use wet factors with additional credit for water controls (wet material/water spray).</t>
  </si>
  <si>
    <t xml:space="preserve">Note:  Active stockpiles are those that have more than 8 hours of activity per 24 hours. 
You may not use wet factors with additional credit for water controls (wet material/water spray).
</t>
  </si>
  <si>
    <t>No data</t>
  </si>
  <si>
    <t>Press TAB to move through input areas. Press UP or DOWN arrow in column A to read through the document.</t>
  </si>
  <si>
    <r>
      <t>PM</t>
    </r>
    <r>
      <rPr>
        <vertAlign val="subscript"/>
        <sz val="11"/>
        <rFont val="Arial"/>
        <family val="2"/>
      </rPr>
      <t>10</t>
    </r>
    <r>
      <rPr>
        <sz val="11"/>
        <rFont val="Arial"/>
        <family val="2"/>
      </rPr>
      <t xml:space="preserve"> (lb/ton)</t>
    </r>
  </si>
  <si>
    <r>
      <t>PM</t>
    </r>
    <r>
      <rPr>
        <vertAlign val="subscript"/>
        <sz val="11"/>
        <rFont val="Arial"/>
        <family val="2"/>
      </rPr>
      <t>2.5</t>
    </r>
    <r>
      <rPr>
        <sz val="11"/>
        <rFont val="Arial"/>
        <family val="2"/>
      </rPr>
      <t xml:space="preserve"> (lb/ton)</t>
    </r>
  </si>
  <si>
    <r>
      <t>Primary Crushing (Jaw) - Dry</t>
    </r>
    <r>
      <rPr>
        <vertAlign val="superscript"/>
        <sz val="11"/>
        <rFont val="Arial"/>
        <family val="2"/>
      </rPr>
      <t>1</t>
    </r>
  </si>
  <si>
    <r>
      <t>Primary Crushing (Jaw) - Wet</t>
    </r>
    <r>
      <rPr>
        <vertAlign val="superscript"/>
        <sz val="11"/>
        <rFont val="Arial"/>
        <family val="2"/>
      </rPr>
      <t>1</t>
    </r>
  </si>
  <si>
    <r>
      <t>Secondary Crushing (All) - Dry</t>
    </r>
    <r>
      <rPr>
        <vertAlign val="superscript"/>
        <sz val="11"/>
        <rFont val="Arial"/>
        <family val="2"/>
      </rPr>
      <t>2</t>
    </r>
  </si>
  <si>
    <r>
      <t>Secondary Crushing (All) - Wet</t>
    </r>
    <r>
      <rPr>
        <vertAlign val="superscript"/>
        <sz val="11"/>
        <rFont val="Arial"/>
        <family val="2"/>
      </rPr>
      <t>2</t>
    </r>
  </si>
  <si>
    <r>
      <t>1. PM and PM</t>
    </r>
    <r>
      <rPr>
        <i/>
        <vertAlign val="subscript"/>
        <sz val="11"/>
        <rFont val="Arial"/>
        <family val="2"/>
      </rPr>
      <t>10</t>
    </r>
    <r>
      <rPr>
        <i/>
        <sz val="11"/>
        <rFont val="Arial"/>
        <family val="2"/>
      </rPr>
      <t xml:space="preserve"> emission factors for Primary Crushing (Jaw) are the AP-42 1995 emission factors for Primary Crusher. </t>
    </r>
  </si>
  <si>
    <r>
      <t>Where PM</t>
    </r>
    <r>
      <rPr>
        <i/>
        <vertAlign val="subscript"/>
        <sz val="11"/>
        <rFont val="Arial"/>
        <family val="2"/>
      </rPr>
      <t>2.5</t>
    </r>
    <r>
      <rPr>
        <i/>
        <sz val="11"/>
        <rFont val="Arial"/>
        <family val="2"/>
      </rPr>
      <t xml:space="preserve"> emission factors (EF) are not provided in AP-42 Ch. 11-.19.2-2, a ratio of aerodynamic particle size multipliers </t>
    </r>
  </si>
  <si>
    <t xml:space="preserve">Refer to the Appendix for </t>
  </si>
  <si>
    <t>average wind speeds.</t>
  </si>
  <si>
    <t>End of worksheet.</t>
  </si>
  <si>
    <t>End of spreadsheet</t>
  </si>
  <si>
    <t>Press TAB to move through input areas. Press UP or DOWN arrow in column A to read through the document.
column A to read through the document.</t>
  </si>
  <si>
    <t xml:space="preserve">Average Wind Speeds </t>
  </si>
  <si>
    <t>*Choose closest city to plant location</t>
  </si>
  <si>
    <t>Press UP or DOWN arrow in column A to read through the document.</t>
  </si>
  <si>
    <t>Directions: Press TAB to move through input areas. Press UP or DOWN arrow in column A to read through the document.</t>
  </si>
  <si>
    <r>
      <rPr>
        <b/>
        <sz val="11"/>
        <rFont val="Arial"/>
        <family val="2"/>
      </rPr>
      <t>Spreadsheet Notes:</t>
    </r>
    <r>
      <rPr>
        <sz val="11"/>
        <rFont val="Arial"/>
        <family val="2"/>
      </rPr>
      <t xml:space="preserve"> This spreadsheet was developed to estimate emission rate from a rock crushing facility using the Environmental Protection Agency (EPA) emission factor and methodology. The spreadsheet is divided into 5 sections; however, it is not necessary to use the "Emission Factors" tab and "Control Factors" tab. Please fill in the beige boxes with the corresponding facility information.</t>
    </r>
  </si>
  <si>
    <t>Rock Crushing Facility Emission Rate Calculation Worksheet</t>
  </si>
  <si>
    <t>Closest city to plant location:</t>
  </si>
  <si>
    <t>Emission factor based on drop point equation</t>
  </si>
  <si>
    <t>wind speed (Appendix):</t>
  </si>
  <si>
    <t>% of moisture content:</t>
  </si>
  <si>
    <t xml:space="preserve"> Rock Crusher Emission Calculations</t>
  </si>
  <si>
    <t>Control Factors for Continuous and Batch Drop Points</t>
  </si>
  <si>
    <t>Drop Point I.D.</t>
  </si>
  <si>
    <t>Emission Factors</t>
  </si>
  <si>
    <t>Table 5: Raw Material Stockpiles (Using stockpile equation)</t>
  </si>
  <si>
    <r>
      <t xml:space="preserve">Rock Crushing Worksheet Version No.: </t>
    </r>
    <r>
      <rPr>
        <sz val="11"/>
        <rFont val="Arial"/>
        <family val="2"/>
      </rPr>
      <t>Version 1.0 APDG6490v1</t>
    </r>
    <r>
      <rPr>
        <b/>
        <sz val="11"/>
        <rFont val="Arial"/>
        <family val="2"/>
      </rPr>
      <t xml:space="preserve">
Last Revision Date: </t>
    </r>
    <r>
      <rPr>
        <sz val="11"/>
        <rFont val="Arial"/>
        <family val="2"/>
      </rPr>
      <t>February 19,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</si>
</sst>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
    <numFmt numFmtId="167" formatCode="0.000"/>
  </numFmts>
  <fonts count="27">
    <font>
      <sz val="10"/>
      <name val="Arial"/>
    </font>
    <font>
      <sz val="10"/>
      <name val="CG Times (W1)"/>
    </font>
    <font>
      <b/>
      <sz val="10"/>
      <name val="CG Times (W1)"/>
    </font>
    <font>
      <u/>
      <sz val="10"/>
      <name val="CG Times (W1)"/>
    </font>
    <font>
      <i/>
      <sz val="10"/>
      <name val="CG Times (W1)"/>
    </font>
    <font>
      <b/>
      <u/>
      <sz val="10"/>
      <name val="CG Times (W1)"/>
    </font>
    <font>
      <sz val="8"/>
      <name val="Arial"/>
      <family val="2"/>
    </font>
    <font>
      <sz val="12"/>
      <name val="Arial"/>
      <family val="2"/>
    </font>
    <font>
      <sz val="12"/>
      <name val="CG Times (W1)"/>
    </font>
    <font>
      <sz val="10"/>
      <name val="Arial"/>
      <family val="2"/>
    </font>
    <font>
      <sz val="11"/>
      <name val="Times New Roman"/>
      <family val="1"/>
    </font>
    <font>
      <i/>
      <sz val="11"/>
      <name val="Times New Roman"/>
      <family val="1"/>
    </font>
    <font>
      <u/>
      <sz val="11"/>
      <name val="Times New Roman"/>
      <family val="1"/>
    </font>
    <font>
      <u/>
      <sz val="10"/>
      <color indexed="12"/>
      <name val="Arial"/>
      <family val="2"/>
    </font>
    <font>
      <sz val="11"/>
      <name val="Arial"/>
      <family val="2"/>
    </font>
    <font>
      <b/>
      <sz val="11"/>
      <name val="Arial"/>
      <family val="2"/>
    </font>
    <font>
      <i/>
      <sz val="11"/>
      <name val="Arial"/>
      <family val="2"/>
    </font>
    <font>
      <b/>
      <sz val="14"/>
      <name val="Arial"/>
      <family val="2"/>
    </font>
    <font>
      <sz val="11"/>
      <color theme="0"/>
      <name val="Arial"/>
      <family val="2"/>
    </font>
    <font>
      <vertAlign val="subscript"/>
      <sz val="11"/>
      <name val="Arial"/>
      <family val="2"/>
    </font>
    <font>
      <vertAlign val="superscript"/>
      <sz val="11"/>
      <name val="Arial"/>
      <family val="2"/>
    </font>
    <font>
      <i/>
      <vertAlign val="subscript"/>
      <sz val="11"/>
      <name val="Arial"/>
      <family val="2"/>
    </font>
    <font>
      <u/>
      <sz val="11"/>
      <name val="Arial"/>
      <family val="2"/>
    </font>
    <font>
      <b/>
      <u/>
      <sz val="11"/>
      <name val="Arial"/>
      <family val="2"/>
    </font>
    <font>
      <i/>
      <sz val="11"/>
      <color theme="0"/>
      <name val="Arial"/>
      <family val="2"/>
    </font>
    <font>
      <b/>
      <sz val="11"/>
      <color theme="0"/>
      <name val="Arial"/>
      <family val="2"/>
    </font>
    <font>
      <sz val="10"/>
      <color theme="0"/>
      <name val="Arial"/>
      <family val="2"/>
    </font>
  </fonts>
  <fills count="7">
    <fill>
      <patternFill patternType="none"/>
    </fill>
    <fill>
      <patternFill patternType="gray125"/>
    </fill>
    <fill>
      <patternFill patternType="solid">
        <fgColor indexed="44"/>
        <bgColor indexed="64"/>
      </patternFill>
    </fill>
    <fill>
      <patternFill patternType="solid">
        <fgColor theme="2"/>
        <bgColor indexed="64"/>
      </patternFill>
    </fill>
    <fill>
      <patternFill patternType="solid">
        <fgColor theme="0"/>
        <bgColor indexed="64"/>
      </patternFill>
    </fill>
    <fill>
      <patternFill patternType="solid">
        <fgColor theme="0"/>
        <bgColor indexed="9"/>
      </patternFill>
    </fill>
    <fill>
      <patternFill patternType="solid">
        <fgColor theme="2"/>
        <bgColor indexed="9"/>
      </patternFill>
    </fill>
  </fills>
  <borders count="76">
    <border>
      <left/>
      <right/>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0"/>
      </top>
      <bottom/>
      <diagonal/>
    </border>
    <border>
      <left style="thin">
        <color indexed="0"/>
      </left>
      <right/>
      <top/>
      <bottom/>
      <diagonal/>
    </border>
    <border>
      <left style="thin">
        <color indexed="0"/>
      </left>
      <right/>
      <top/>
      <bottom style="thin">
        <color indexed="0"/>
      </bottom>
      <diagonal/>
    </border>
    <border>
      <left/>
      <right/>
      <top/>
      <bottom style="thin">
        <color indexed="0"/>
      </bottom>
      <diagonal/>
    </border>
    <border>
      <left style="thin">
        <color indexed="0"/>
      </left>
      <right/>
      <top style="thin">
        <color indexed="0"/>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0"/>
      </left>
      <right/>
      <top style="medium">
        <color indexed="8"/>
      </top>
      <bottom style="medium">
        <color indexed="64"/>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right/>
      <top style="medium">
        <color indexed="8"/>
      </top>
      <bottom style="medium">
        <color indexed="64"/>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s>
  <cellStyleXfs count="2">
    <xf numFmtId="0" fontId="0" fillId="0" borderId="0" applyBorder="0"/>
    <xf numFmtId="0" fontId="13" fillId="0" borderId="0" applyNumberFormat="0" applyFill="0" applyBorder="0" applyAlignment="0" applyProtection="0">
      <alignment vertical="top"/>
      <protection locked="0"/>
    </xf>
  </cellStyleXfs>
  <cellXfs count="368">
    <xf numFmtId="0" fontId="0" fillId="0" borderId="0" xfId="0"/>
    <xf numFmtId="0" fontId="1" fillId="0" borderId="0" xfId="0" applyFont="1" applyFill="1" applyBorder="1"/>
    <xf numFmtId="0" fontId="5" fillId="0" borderId="0" xfId="0" applyFont="1" applyFill="1" applyBorder="1"/>
    <xf numFmtId="0" fontId="2" fillId="0" borderId="0" xfId="0" applyFont="1" applyFill="1" applyBorder="1"/>
    <xf numFmtId="2" fontId="1" fillId="0" borderId="0" xfId="0" applyNumberFormat="1" applyFont="1" applyFill="1" applyBorder="1"/>
    <xf numFmtId="2" fontId="4" fillId="0" borderId="0" xfId="0" applyNumberFormat="1" applyFont="1" applyFill="1" applyBorder="1"/>
    <xf numFmtId="0" fontId="7" fillId="0" borderId="0" xfId="0" applyFont="1"/>
    <xf numFmtId="0" fontId="8" fillId="0" borderId="0" xfId="0" applyFont="1" applyFill="1" applyBorder="1" applyAlignment="1"/>
    <xf numFmtId="0" fontId="9" fillId="0" borderId="0" xfId="0" applyFont="1" applyFill="1" applyBorder="1"/>
    <xf numFmtId="0" fontId="9" fillId="0" borderId="0" xfId="0" applyFont="1"/>
    <xf numFmtId="2" fontId="9" fillId="0" borderId="0" xfId="0" applyNumberFormat="1" applyFont="1" applyFill="1" applyBorder="1"/>
    <xf numFmtId="0" fontId="3" fillId="0" borderId="0" xfId="0" applyFont="1" applyFill="1" applyBorder="1"/>
    <xf numFmtId="0" fontId="14" fillId="0" borderId="0" xfId="0" applyFont="1" applyBorder="1"/>
    <xf numFmtId="0" fontId="14" fillId="0" borderId="0" xfId="0" applyFont="1"/>
    <xf numFmtId="0" fontId="14" fillId="4" borderId="44" xfId="0" applyFont="1" applyFill="1" applyBorder="1" applyAlignment="1" applyProtection="1">
      <alignment horizontal="center"/>
    </xf>
    <xf numFmtId="0" fontId="0" fillId="0" borderId="0" xfId="0" applyProtection="1"/>
    <xf numFmtId="0" fontId="14" fillId="0" borderId="41" xfId="0" applyFont="1" applyFill="1" applyBorder="1" applyProtection="1"/>
    <xf numFmtId="0" fontId="14" fillId="4" borderId="43" xfId="0" applyFont="1" applyFill="1" applyBorder="1" applyAlignment="1" applyProtection="1">
      <alignment horizontal="center"/>
    </xf>
    <xf numFmtId="0" fontId="14" fillId="0" borderId="44" xfId="0" applyFont="1" applyFill="1" applyBorder="1" applyAlignment="1" applyProtection="1">
      <alignment horizontal="center"/>
    </xf>
    <xf numFmtId="0" fontId="14" fillId="0" borderId="44" xfId="0" applyFont="1" applyBorder="1" applyAlignment="1" applyProtection="1">
      <alignment horizontal="center"/>
    </xf>
    <xf numFmtId="0" fontId="14" fillId="4" borderId="12" xfId="0" applyFont="1" applyFill="1" applyBorder="1" applyAlignment="1" applyProtection="1">
      <alignment horizontal="center"/>
    </xf>
    <xf numFmtId="0" fontId="14" fillId="4" borderId="0" xfId="0" applyFont="1" applyFill="1" applyBorder="1" applyAlignment="1" applyProtection="1">
      <alignment horizontal="center"/>
    </xf>
    <xf numFmtId="0" fontId="14" fillId="4" borderId="18" xfId="0" applyFont="1" applyFill="1" applyBorder="1" applyAlignment="1" applyProtection="1">
      <alignment horizontal="center"/>
    </xf>
    <xf numFmtId="0" fontId="14" fillId="0" borderId="18" xfId="0" applyFont="1" applyBorder="1" applyProtection="1"/>
    <xf numFmtId="0" fontId="14" fillId="4" borderId="0" xfId="0" applyFont="1" applyFill="1" applyBorder="1" applyAlignment="1" applyProtection="1">
      <alignment horizontal="center" vertical="center"/>
    </xf>
    <xf numFmtId="0" fontId="14" fillId="4" borderId="0" xfId="0" applyNumberFormat="1" applyFont="1" applyFill="1" applyBorder="1" applyAlignment="1" applyProtection="1">
      <alignment horizontal="center"/>
    </xf>
    <xf numFmtId="2" fontId="14" fillId="4" borderId="18" xfId="0" applyNumberFormat="1" applyFont="1" applyFill="1" applyBorder="1" applyAlignment="1" applyProtection="1">
      <alignment horizontal="center"/>
    </xf>
    <xf numFmtId="0" fontId="14" fillId="0" borderId="13" xfId="0" applyFont="1" applyFill="1" applyBorder="1" applyAlignment="1" applyProtection="1">
      <alignment horizontal="left"/>
    </xf>
    <xf numFmtId="0" fontId="14" fillId="0" borderId="9" xfId="0" applyFont="1" applyFill="1" applyBorder="1" applyAlignment="1" applyProtection="1">
      <alignment horizontal="left"/>
    </xf>
    <xf numFmtId="0" fontId="14" fillId="0" borderId="10" xfId="0" applyFont="1" applyFill="1" applyBorder="1" applyAlignment="1" applyProtection="1">
      <alignment horizontal="center"/>
    </xf>
    <xf numFmtId="0" fontId="14" fillId="0" borderId="18" xfId="0" applyFont="1" applyBorder="1" applyAlignment="1" applyProtection="1">
      <alignment horizontal="center" wrapText="1"/>
    </xf>
    <xf numFmtId="0" fontId="14" fillId="0" borderId="18" xfId="0" applyFont="1" applyBorder="1" applyAlignment="1" applyProtection="1">
      <alignment horizontal="center"/>
    </xf>
    <xf numFmtId="0" fontId="14" fillId="0" borderId="22" xfId="0" applyFont="1" applyFill="1" applyBorder="1" applyAlignment="1" applyProtection="1">
      <alignment horizontal="center"/>
    </xf>
    <xf numFmtId="0" fontId="14" fillId="5" borderId="12" xfId="0" applyFont="1" applyFill="1" applyBorder="1" applyAlignment="1" applyProtection="1">
      <alignment horizontal="center"/>
    </xf>
    <xf numFmtId="0" fontId="14" fillId="5" borderId="0" xfId="0" applyFont="1" applyFill="1" applyBorder="1" applyAlignment="1" applyProtection="1">
      <alignment horizontal="center"/>
    </xf>
    <xf numFmtId="0" fontId="14" fillId="0" borderId="17" xfId="0" applyFont="1" applyBorder="1" applyAlignment="1" applyProtection="1">
      <alignment horizontal="center"/>
    </xf>
    <xf numFmtId="0" fontId="14" fillId="5" borderId="18" xfId="0" applyFont="1" applyFill="1" applyBorder="1" applyAlignment="1" applyProtection="1">
      <alignment horizontal="center"/>
    </xf>
    <xf numFmtId="0" fontId="14" fillId="0" borderId="30" xfId="0" applyFont="1" applyBorder="1" applyProtection="1"/>
    <xf numFmtId="0" fontId="10" fillId="0" borderId="0" xfId="0" applyFont="1" applyBorder="1" applyProtection="1"/>
    <xf numFmtId="0" fontId="14" fillId="3" borderId="42" xfId="0" applyFont="1" applyFill="1" applyBorder="1" applyProtection="1">
      <protection locked="0"/>
    </xf>
    <xf numFmtId="0" fontId="14" fillId="3" borderId="36" xfId="0" applyFont="1" applyFill="1" applyBorder="1" applyProtection="1">
      <protection locked="0"/>
    </xf>
    <xf numFmtId="0" fontId="23" fillId="0" borderId="0" xfId="0" applyFont="1" applyFill="1" applyBorder="1"/>
    <xf numFmtId="0" fontId="14" fillId="0" borderId="12" xfId="0" applyFont="1" applyFill="1" applyBorder="1" applyAlignment="1" applyProtection="1">
      <alignment horizontal="left"/>
    </xf>
    <xf numFmtId="0" fontId="14" fillId="0" borderId="0" xfId="0" applyFont="1" applyBorder="1" applyProtection="1"/>
    <xf numFmtId="0" fontId="14" fillId="0" borderId="0" xfId="0" applyFont="1" applyBorder="1"/>
    <xf numFmtId="0" fontId="14" fillId="0" borderId="0" xfId="0" applyFont="1" applyFill="1" applyBorder="1"/>
    <xf numFmtId="0" fontId="14" fillId="0" borderId="12" xfId="0" applyFont="1" applyFill="1" applyBorder="1"/>
    <xf numFmtId="0" fontId="10" fillId="2" borderId="16" xfId="1" applyFont="1" applyFill="1" applyBorder="1" applyAlignment="1" applyProtection="1">
      <alignment horizontal="center" vertical="top" wrapText="1"/>
    </xf>
    <xf numFmtId="0" fontId="23" fillId="0" borderId="0" xfId="0" applyFont="1" applyFill="1" applyBorder="1" applyAlignment="1">
      <alignment horizontal="left"/>
    </xf>
    <xf numFmtId="0" fontId="23" fillId="0" borderId="0" xfId="0" applyFont="1" applyFill="1" applyBorder="1" applyAlignment="1">
      <alignment horizontal="center"/>
    </xf>
    <xf numFmtId="0" fontId="23" fillId="0" borderId="18" xfId="0" applyFont="1" applyFill="1" applyBorder="1" applyAlignment="1">
      <alignment horizontal="center"/>
    </xf>
    <xf numFmtId="167" fontId="14" fillId="0" borderId="0" xfId="0" applyNumberFormat="1" applyFont="1" applyFill="1" applyBorder="1" applyAlignment="1">
      <alignment horizontal="center"/>
    </xf>
    <xf numFmtId="167" fontId="14" fillId="0" borderId="18" xfId="0" applyNumberFormat="1" applyFont="1" applyFill="1" applyBorder="1" applyAlignment="1">
      <alignment horizontal="center"/>
    </xf>
    <xf numFmtId="2" fontId="16" fillId="0" borderId="0" xfId="0" applyNumberFormat="1" applyFont="1" applyFill="1" applyBorder="1"/>
    <xf numFmtId="0" fontId="14" fillId="0" borderId="8" xfId="0" applyFont="1" applyBorder="1"/>
    <xf numFmtId="0" fontId="14" fillId="0" borderId="8" xfId="0" applyFont="1" applyFill="1" applyBorder="1"/>
    <xf numFmtId="167" fontId="14" fillId="0" borderId="8" xfId="0" applyNumberFormat="1" applyFont="1" applyBorder="1" applyAlignment="1">
      <alignment horizontal="center"/>
    </xf>
    <xf numFmtId="167" fontId="14" fillId="0" borderId="29" xfId="0" applyNumberFormat="1" applyFont="1" applyBorder="1" applyAlignment="1">
      <alignment horizontal="center"/>
    </xf>
    <xf numFmtId="2" fontId="16" fillId="0" borderId="0" xfId="0" applyNumberFormat="1" applyFont="1" applyFill="1" applyBorder="1" applyAlignment="1">
      <alignment horizontal="center"/>
    </xf>
    <xf numFmtId="167" fontId="14" fillId="0" borderId="8" xfId="0" applyNumberFormat="1" applyFont="1" applyFill="1" applyBorder="1" applyAlignment="1">
      <alignment horizontal="center"/>
    </xf>
    <xf numFmtId="167" fontId="14" fillId="0" borderId="29" xfId="0" applyNumberFormat="1" applyFont="1" applyFill="1" applyBorder="1" applyAlignment="1">
      <alignment horizontal="center"/>
    </xf>
    <xf numFmtId="2" fontId="14" fillId="0" borderId="0" xfId="0" applyNumberFormat="1" applyFont="1" applyFill="1" applyBorder="1"/>
    <xf numFmtId="0" fontId="0" fillId="4" borderId="0" xfId="0" applyFill="1"/>
    <xf numFmtId="0" fontId="14" fillId="4" borderId="1" xfId="0" applyFont="1" applyFill="1" applyBorder="1" applyAlignment="1">
      <alignment horizontal="center"/>
    </xf>
    <xf numFmtId="0" fontId="14" fillId="4" borderId="2" xfId="0" applyFont="1" applyFill="1" applyBorder="1" applyAlignment="1">
      <alignment horizontal="center"/>
    </xf>
    <xf numFmtId="0" fontId="14" fillId="4" borderId="7" xfId="0" applyFont="1" applyFill="1" applyBorder="1"/>
    <xf numFmtId="164" fontId="14" fillId="4" borderId="23" xfId="0" applyNumberFormat="1" applyFont="1" applyFill="1" applyBorder="1" applyAlignment="1">
      <alignment horizontal="center"/>
    </xf>
    <xf numFmtId="0" fontId="14" fillId="4" borderId="4" xfId="0" applyFont="1" applyFill="1" applyBorder="1"/>
    <xf numFmtId="164" fontId="14" fillId="4" borderId="24" xfId="0" applyNumberFormat="1" applyFont="1" applyFill="1" applyBorder="1" applyAlignment="1">
      <alignment horizontal="center"/>
    </xf>
    <xf numFmtId="0" fontId="14" fillId="4" borderId="5" xfId="0" applyFont="1" applyFill="1" applyBorder="1"/>
    <xf numFmtId="164" fontId="14" fillId="4" borderId="25" xfId="0" applyNumberFormat="1" applyFont="1" applyFill="1" applyBorder="1" applyAlignment="1">
      <alignment horizontal="center"/>
    </xf>
    <xf numFmtId="0" fontId="15" fillId="0" borderId="0" xfId="0" applyFont="1" applyAlignment="1"/>
    <xf numFmtId="0" fontId="14" fillId="0" borderId="0" xfId="0" applyFont="1" applyAlignment="1">
      <alignment horizontal="center"/>
    </xf>
    <xf numFmtId="0" fontId="14" fillId="0" borderId="0" xfId="0" applyFont="1" applyAlignment="1">
      <alignment vertical="top" wrapText="1"/>
    </xf>
    <xf numFmtId="0" fontId="14" fillId="0" borderId="0" xfId="0" applyFont="1" applyFill="1" applyBorder="1" applyAlignment="1" applyProtection="1">
      <alignment horizontal="center"/>
    </xf>
    <xf numFmtId="0" fontId="14" fillId="0" borderId="0" xfId="0" applyFont="1" applyBorder="1" applyProtection="1"/>
    <xf numFmtId="0" fontId="14" fillId="0" borderId="12" xfId="0" applyFont="1" applyFill="1" applyBorder="1" applyAlignment="1" applyProtection="1">
      <alignment horizontal="left"/>
    </xf>
    <xf numFmtId="0" fontId="14" fillId="0" borderId="0" xfId="0" applyFont="1" applyFill="1" applyBorder="1" applyAlignment="1" applyProtection="1">
      <alignment horizontal="left"/>
    </xf>
    <xf numFmtId="0" fontId="14" fillId="0" borderId="18" xfId="0" applyFont="1" applyFill="1" applyBorder="1" applyAlignment="1" applyProtection="1">
      <alignment horizontal="left"/>
    </xf>
    <xf numFmtId="0" fontId="18" fillId="0" borderId="0" xfId="0" applyFont="1" applyFill="1" applyBorder="1" applyProtection="1"/>
    <xf numFmtId="0" fontId="14" fillId="0" borderId="12" xfId="0" applyFont="1" applyBorder="1" applyProtection="1"/>
    <xf numFmtId="0" fontId="14" fillId="0" borderId="18" xfId="0" applyFont="1" applyBorder="1" applyProtection="1"/>
    <xf numFmtId="0" fontId="14" fillId="0" borderId="0" xfId="0" applyFont="1" applyProtection="1"/>
    <xf numFmtId="0" fontId="10" fillId="0" borderId="0" xfId="0" applyFont="1" applyProtection="1"/>
    <xf numFmtId="0" fontId="15" fillId="0" borderId="10" xfId="0" applyFont="1" applyBorder="1" applyAlignment="1" applyProtection="1">
      <alignment vertical="center"/>
    </xf>
    <xf numFmtId="0" fontId="15" fillId="0" borderId="12" xfId="0" applyFont="1" applyBorder="1" applyAlignment="1" applyProtection="1">
      <alignment vertical="center"/>
    </xf>
    <xf numFmtId="0" fontId="14" fillId="0" borderId="0" xfId="0" applyFont="1" applyBorder="1" applyAlignment="1" applyProtection="1">
      <alignment vertical="center"/>
    </xf>
    <xf numFmtId="0" fontId="25" fillId="0" borderId="12" xfId="0" applyFont="1" applyBorder="1" applyAlignment="1" applyProtection="1">
      <alignment vertical="center"/>
    </xf>
    <xf numFmtId="0" fontId="15" fillId="0" borderId="26" xfId="0" applyFont="1" applyBorder="1" applyAlignment="1" applyProtection="1">
      <alignment vertical="center"/>
    </xf>
    <xf numFmtId="0" fontId="14" fillId="0" borderId="27" xfId="0" applyFont="1" applyBorder="1" applyAlignment="1" applyProtection="1">
      <alignment vertical="center"/>
    </xf>
    <xf numFmtId="0" fontId="14" fillId="0" borderId="31" xfId="0" applyFont="1" applyBorder="1" applyProtection="1"/>
    <xf numFmtId="0" fontId="14" fillId="0" borderId="45" xfId="0" applyFont="1" applyBorder="1" applyAlignment="1" applyProtection="1"/>
    <xf numFmtId="0" fontId="14" fillId="0" borderId="0" xfId="0" applyFont="1" applyFill="1" applyBorder="1" applyAlignment="1" applyProtection="1">
      <alignment horizontal="left" indent="2"/>
    </xf>
    <xf numFmtId="0" fontId="14" fillId="0" borderId="15" xfId="0" applyFont="1" applyBorder="1" applyAlignment="1" applyProtection="1"/>
    <xf numFmtId="0" fontId="14" fillId="0" borderId="0" xfId="0" applyFont="1" applyBorder="1" applyAlignment="1" applyProtection="1">
      <alignment horizontal="left" indent="2"/>
    </xf>
    <xf numFmtId="166" fontId="14" fillId="0" borderId="18" xfId="0" applyNumberFormat="1" applyFont="1" applyBorder="1" applyAlignment="1" applyProtection="1">
      <alignment horizontal="center"/>
    </xf>
    <xf numFmtId="0" fontId="14" fillId="0" borderId="16" xfId="0" applyFont="1" applyBorder="1" applyAlignment="1" applyProtection="1"/>
    <xf numFmtId="0" fontId="14" fillId="0" borderId="9" xfId="0" applyFont="1" applyBorder="1" applyAlignment="1" applyProtection="1">
      <alignment horizontal="left" wrapText="1" indent="2"/>
    </xf>
    <xf numFmtId="0" fontId="14" fillId="0" borderId="19" xfId="0" applyFont="1" applyBorder="1" applyAlignment="1" applyProtection="1">
      <alignment horizontal="center"/>
    </xf>
    <xf numFmtId="0" fontId="14" fillId="0" borderId="32" xfId="0" applyFont="1" applyBorder="1" applyAlignment="1" applyProtection="1"/>
    <xf numFmtId="0" fontId="14" fillId="0" borderId="13" xfId="0" applyFont="1" applyBorder="1" applyAlignment="1" applyProtection="1"/>
    <xf numFmtId="0" fontId="14" fillId="0" borderId="9" xfId="0" applyFont="1" applyBorder="1" applyAlignment="1" applyProtection="1">
      <alignment horizontal="left" indent="2"/>
    </xf>
    <xf numFmtId="0" fontId="14" fillId="0" borderId="0" xfId="0" applyFont="1" applyFill="1" applyBorder="1" applyProtection="1"/>
    <xf numFmtId="0" fontId="10" fillId="0" borderId="0" xfId="0" applyFont="1" applyFill="1" applyBorder="1" applyProtection="1"/>
    <xf numFmtId="0" fontId="14" fillId="0" borderId="12" xfId="0" applyFont="1" applyFill="1" applyBorder="1" applyProtection="1"/>
    <xf numFmtId="0" fontId="12" fillId="0" borderId="0" xfId="0" applyFont="1" applyBorder="1" applyProtection="1"/>
    <xf numFmtId="166" fontId="14" fillId="0" borderId="18" xfId="0" applyNumberFormat="1" applyFont="1" applyFill="1" applyBorder="1" applyAlignment="1" applyProtection="1">
      <alignment horizontal="center"/>
    </xf>
    <xf numFmtId="166" fontId="14" fillId="0" borderId="19" xfId="0" applyNumberFormat="1" applyFont="1" applyFill="1" applyBorder="1" applyAlignment="1" applyProtection="1">
      <alignment horizontal="center"/>
    </xf>
    <xf numFmtId="0" fontId="23" fillId="0" borderId="0" xfId="0" applyFont="1" applyFill="1" applyBorder="1" applyProtection="1"/>
    <xf numFmtId="0" fontId="12" fillId="0" borderId="0" xfId="0" applyFont="1" applyFill="1" applyBorder="1" applyProtection="1"/>
    <xf numFmtId="0" fontId="10" fillId="0" borderId="0" xfId="0" applyFont="1" applyBorder="1" applyAlignment="1" applyProtection="1">
      <alignment horizontal="center"/>
    </xf>
    <xf numFmtId="0" fontId="11" fillId="0" borderId="0" xfId="0" applyFont="1" applyBorder="1" applyProtection="1"/>
    <xf numFmtId="0" fontId="7" fillId="0" borderId="0" xfId="0" applyFont="1" applyProtection="1"/>
    <xf numFmtId="0" fontId="7" fillId="0" borderId="0" xfId="0" applyFont="1" applyAlignment="1" applyProtection="1">
      <alignment vertical="top"/>
    </xf>
    <xf numFmtId="0" fontId="22" fillId="0" borderId="20" xfId="0" applyFont="1" applyFill="1" applyBorder="1" applyProtection="1"/>
    <xf numFmtId="0" fontId="14" fillId="0" borderId="21" xfId="0" applyFont="1" applyBorder="1" applyProtection="1"/>
    <xf numFmtId="0" fontId="7" fillId="0" borderId="0" xfId="0" applyFont="1" applyBorder="1" applyProtection="1"/>
    <xf numFmtId="0" fontId="8" fillId="0" borderId="0" xfId="0" applyFont="1" applyBorder="1" applyProtection="1"/>
    <xf numFmtId="0" fontId="14" fillId="0" borderId="10" xfId="0" applyFont="1" applyBorder="1" applyAlignment="1" applyProtection="1">
      <alignment horizontal="center"/>
    </xf>
    <xf numFmtId="0" fontId="14" fillId="0" borderId="11" xfId="0" applyFont="1" applyBorder="1" applyAlignment="1" applyProtection="1">
      <alignment horizontal="center"/>
    </xf>
    <xf numFmtId="0" fontId="14" fillId="0" borderId="17" xfId="0" applyFont="1" applyFill="1" applyBorder="1" applyAlignment="1" applyProtection="1">
      <alignment horizontal="center"/>
    </xf>
    <xf numFmtId="0" fontId="14" fillId="0" borderId="12" xfId="0" applyFont="1" applyBorder="1" applyAlignment="1" applyProtection="1">
      <alignment horizontal="center"/>
    </xf>
    <xf numFmtId="0" fontId="14" fillId="0" borderId="0" xfId="0" applyFont="1" applyBorder="1" applyAlignment="1" applyProtection="1">
      <alignment horizontal="center"/>
    </xf>
    <xf numFmtId="0" fontId="14" fillId="0" borderId="18" xfId="0" applyFont="1" applyFill="1" applyBorder="1" applyAlignment="1" applyProtection="1">
      <alignment horizontal="center"/>
    </xf>
    <xf numFmtId="0" fontId="14" fillId="0" borderId="12" xfId="0" applyFont="1" applyFill="1" applyBorder="1" applyAlignment="1" applyProtection="1">
      <alignment horizontal="center"/>
    </xf>
    <xf numFmtId="0" fontId="7" fillId="0" borderId="0" xfId="0" applyFont="1" applyBorder="1" applyAlignment="1" applyProtection="1">
      <alignment wrapText="1"/>
    </xf>
    <xf numFmtId="0" fontId="7" fillId="0" borderId="0" xfId="0" applyFont="1" applyAlignment="1" applyProtection="1">
      <alignment wrapText="1"/>
    </xf>
    <xf numFmtId="0" fontId="0" fillId="4" borderId="0" xfId="0" applyFill="1" applyProtection="1"/>
    <xf numFmtId="0" fontId="14" fillId="4" borderId="15" xfId="0" applyFont="1" applyFill="1" applyBorder="1" applyAlignment="1" applyProtection="1">
      <alignment horizontal="center"/>
    </xf>
    <xf numFmtId="0" fontId="14" fillId="4" borderId="16" xfId="0" applyFont="1" applyFill="1" applyBorder="1" applyAlignment="1" applyProtection="1">
      <alignment horizontal="center"/>
    </xf>
    <xf numFmtId="0" fontId="0" fillId="0" borderId="0" xfId="0" applyProtection="1">
      <protection locked="0"/>
    </xf>
    <xf numFmtId="0" fontId="14" fillId="4" borderId="0" xfId="0" applyFont="1" applyFill="1" applyBorder="1" applyAlignment="1" applyProtection="1">
      <alignment horizontal="center"/>
      <protection locked="0"/>
    </xf>
    <xf numFmtId="0" fontId="14" fillId="3" borderId="36" xfId="0" applyFont="1" applyFill="1" applyBorder="1" applyAlignment="1" applyProtection="1">
      <alignment horizontal="center"/>
      <protection locked="0"/>
    </xf>
    <xf numFmtId="0" fontId="14" fillId="3" borderId="49" xfId="0" applyFont="1" applyFill="1" applyBorder="1" applyAlignment="1" applyProtection="1">
      <alignment horizontal="center"/>
      <protection locked="0"/>
    </xf>
    <xf numFmtId="0" fontId="14" fillId="3" borderId="51" xfId="0" applyFont="1" applyFill="1" applyBorder="1" applyProtection="1">
      <protection locked="0"/>
    </xf>
    <xf numFmtId="0" fontId="0" fillId="0" borderId="50" xfId="0" applyBorder="1" applyProtection="1"/>
    <xf numFmtId="3" fontId="14" fillId="3" borderId="52" xfId="0" applyNumberFormat="1" applyFont="1" applyFill="1" applyBorder="1" applyAlignment="1" applyProtection="1">
      <alignment horizontal="center"/>
      <protection locked="0"/>
    </xf>
    <xf numFmtId="3" fontId="14" fillId="3" borderId="36" xfId="0" applyNumberFormat="1" applyFont="1" applyFill="1" applyBorder="1" applyAlignment="1" applyProtection="1">
      <alignment horizontal="center"/>
      <protection locked="0"/>
    </xf>
    <xf numFmtId="0" fontId="14" fillId="3" borderId="53" xfId="0" applyFont="1" applyFill="1" applyBorder="1" applyAlignment="1" applyProtection="1">
      <alignment horizontal="center"/>
      <protection locked="0"/>
    </xf>
    <xf numFmtId="0" fontId="14" fillId="3" borderId="51" xfId="0" applyFont="1" applyFill="1" applyBorder="1" applyAlignment="1" applyProtection="1">
      <alignment horizontal="center"/>
      <protection locked="0"/>
    </xf>
    <xf numFmtId="0" fontId="14" fillId="3" borderId="55" xfId="0" applyFont="1" applyFill="1" applyBorder="1" applyAlignment="1" applyProtection="1">
      <alignment horizontal="center"/>
      <protection locked="0"/>
    </xf>
    <xf numFmtId="0" fontId="0" fillId="0" borderId="36" xfId="0" applyBorder="1" applyProtection="1">
      <protection locked="0"/>
    </xf>
    <xf numFmtId="0" fontId="14" fillId="3" borderId="54" xfId="0" applyFont="1" applyFill="1" applyBorder="1" applyAlignment="1" applyProtection="1">
      <alignment horizontal="center"/>
      <protection locked="0"/>
    </xf>
    <xf numFmtId="0" fontId="14" fillId="3" borderId="56" xfId="0" applyFont="1" applyFill="1" applyBorder="1" applyAlignment="1" applyProtection="1">
      <alignment horizontal="center"/>
      <protection locked="0"/>
    </xf>
    <xf numFmtId="0" fontId="0" fillId="0" borderId="56" xfId="0" applyBorder="1" applyProtection="1">
      <protection locked="0"/>
    </xf>
    <xf numFmtId="0" fontId="14" fillId="3" borderId="58" xfId="0" applyFont="1" applyFill="1" applyBorder="1" applyAlignment="1" applyProtection="1">
      <alignment horizontal="center"/>
      <protection locked="0"/>
    </xf>
    <xf numFmtId="0" fontId="14" fillId="3" borderId="52" xfId="0" applyFont="1" applyFill="1" applyBorder="1" applyAlignment="1" applyProtection="1">
      <alignment horizontal="center"/>
      <protection locked="0"/>
    </xf>
    <xf numFmtId="0" fontId="14" fillId="3" borderId="59" xfId="0" applyFont="1" applyFill="1" applyBorder="1" applyAlignment="1" applyProtection="1">
      <alignment horizontal="center"/>
      <protection locked="0"/>
    </xf>
    <xf numFmtId="3" fontId="14" fillId="3" borderId="55" xfId="0" applyNumberFormat="1" applyFont="1" applyFill="1" applyBorder="1" applyAlignment="1" applyProtection="1">
      <alignment horizontal="center"/>
      <protection locked="0"/>
    </xf>
    <xf numFmtId="3" fontId="14" fillId="3" borderId="49" xfId="0" applyNumberFormat="1" applyFont="1" applyFill="1" applyBorder="1" applyAlignment="1" applyProtection="1">
      <alignment horizontal="center"/>
      <protection locked="0"/>
    </xf>
    <xf numFmtId="0" fontId="14" fillId="3" borderId="61" xfId="0" applyFont="1" applyFill="1" applyBorder="1" applyAlignment="1" applyProtection="1">
      <alignment horizontal="center"/>
      <protection locked="0"/>
    </xf>
    <xf numFmtId="0" fontId="14" fillId="3" borderId="62" xfId="0" applyFont="1" applyFill="1" applyBorder="1" applyAlignment="1" applyProtection="1">
      <alignment horizontal="center"/>
      <protection locked="0"/>
    </xf>
    <xf numFmtId="0" fontId="14" fillId="3" borderId="63" xfId="0" applyFont="1" applyFill="1" applyBorder="1" applyAlignment="1" applyProtection="1">
      <alignment horizontal="center"/>
      <protection locked="0"/>
    </xf>
    <xf numFmtId="49" fontId="14" fillId="3" borderId="53" xfId="0" applyNumberFormat="1" applyFont="1" applyFill="1" applyBorder="1" applyAlignment="1" applyProtection="1">
      <alignment horizontal="center"/>
      <protection locked="0"/>
    </xf>
    <xf numFmtId="3" fontId="14" fillId="3" borderId="58" xfId="0" applyNumberFormat="1" applyFont="1" applyFill="1" applyBorder="1" applyAlignment="1" applyProtection="1">
      <alignment horizontal="center"/>
      <protection locked="0"/>
    </xf>
    <xf numFmtId="0" fontId="14" fillId="6" borderId="55" xfId="0" applyFont="1" applyFill="1" applyBorder="1" applyAlignment="1" applyProtection="1">
      <alignment horizontal="center"/>
      <protection locked="0"/>
    </xf>
    <xf numFmtId="0" fontId="14" fillId="6" borderId="36" xfId="0" applyFont="1" applyFill="1" applyBorder="1" applyAlignment="1" applyProtection="1">
      <alignment horizontal="center"/>
      <protection locked="0"/>
    </xf>
    <xf numFmtId="0" fontId="14" fillId="6" borderId="49" xfId="0" applyFont="1" applyFill="1" applyBorder="1" applyAlignment="1" applyProtection="1">
      <alignment horizontal="center"/>
      <protection locked="0"/>
    </xf>
    <xf numFmtId="0" fontId="14" fillId="3" borderId="65" xfId="0" applyFont="1" applyFill="1" applyBorder="1" applyAlignment="1" applyProtection="1">
      <alignment horizontal="center"/>
      <protection locked="0"/>
    </xf>
    <xf numFmtId="0" fontId="14" fillId="3" borderId="66" xfId="0" applyFont="1" applyFill="1" applyBorder="1" applyAlignment="1" applyProtection="1">
      <alignment horizontal="center"/>
      <protection locked="0"/>
    </xf>
    <xf numFmtId="0" fontId="14" fillId="3" borderId="67" xfId="0" applyFont="1" applyFill="1" applyBorder="1" applyAlignment="1" applyProtection="1">
      <alignment horizontal="center"/>
      <protection locked="0"/>
    </xf>
    <xf numFmtId="0" fontId="14" fillId="6" borderId="57" xfId="0" applyFont="1" applyFill="1" applyBorder="1" applyProtection="1">
      <protection locked="0"/>
    </xf>
    <xf numFmtId="0" fontId="14" fillId="6" borderId="64" xfId="0" applyFont="1" applyFill="1" applyBorder="1" applyProtection="1">
      <protection locked="0"/>
    </xf>
    <xf numFmtId="0" fontId="14" fillId="6" borderId="60" xfId="0" applyFont="1" applyFill="1" applyBorder="1" applyProtection="1">
      <protection locked="0"/>
    </xf>
    <xf numFmtId="0" fontId="14" fillId="3" borderId="59" xfId="0" applyFont="1" applyFill="1" applyBorder="1" applyProtection="1">
      <protection locked="0"/>
    </xf>
    <xf numFmtId="0" fontId="14" fillId="3" borderId="72" xfId="0" applyFont="1" applyFill="1" applyBorder="1" applyAlignment="1" applyProtection="1">
      <alignment vertical="center"/>
      <protection locked="0"/>
    </xf>
    <xf numFmtId="0" fontId="14" fillId="0" borderId="73" xfId="0" applyFont="1" applyFill="1" applyBorder="1" applyProtection="1"/>
    <xf numFmtId="0" fontId="14" fillId="3" borderId="74" xfId="0" applyFont="1" applyFill="1" applyBorder="1" applyAlignment="1" applyProtection="1">
      <protection locked="0"/>
    </xf>
    <xf numFmtId="0" fontId="14" fillId="0" borderId="75" xfId="0" applyFont="1" applyFill="1" applyBorder="1" applyProtection="1"/>
    <xf numFmtId="0" fontId="14" fillId="3" borderId="53" xfId="0" applyFont="1" applyFill="1" applyBorder="1" applyProtection="1">
      <protection locked="0"/>
    </xf>
    <xf numFmtId="167" fontId="18" fillId="0" borderId="0" xfId="0" applyNumberFormat="1" applyFont="1" applyFill="1" applyBorder="1" applyProtection="1"/>
    <xf numFmtId="165" fontId="14" fillId="0" borderId="12" xfId="0" applyNumberFormat="1" applyFont="1" applyFill="1" applyBorder="1" applyAlignment="1" applyProtection="1">
      <alignment horizontal="center"/>
    </xf>
    <xf numFmtId="165" fontId="14" fillId="0" borderId="0" xfId="0" applyNumberFormat="1" applyFont="1" applyFill="1" applyBorder="1" applyAlignment="1" applyProtection="1">
      <alignment horizontal="center"/>
    </xf>
    <xf numFmtId="165" fontId="14" fillId="0" borderId="18" xfId="0" applyNumberFormat="1" applyFont="1" applyFill="1" applyBorder="1" applyAlignment="1" applyProtection="1">
      <alignment horizontal="center"/>
    </xf>
    <xf numFmtId="165" fontId="14" fillId="0" borderId="13" xfId="0" applyNumberFormat="1" applyFont="1" applyFill="1" applyBorder="1" applyAlignment="1" applyProtection="1">
      <alignment horizontal="center"/>
    </xf>
    <xf numFmtId="165" fontId="14" fillId="0" borderId="9" xfId="0" applyNumberFormat="1" applyFont="1" applyFill="1" applyBorder="1" applyAlignment="1" applyProtection="1">
      <alignment horizontal="center"/>
    </xf>
    <xf numFmtId="165" fontId="14" fillId="0" borderId="19" xfId="0" applyNumberFormat="1" applyFont="1" applyFill="1" applyBorder="1" applyAlignment="1" applyProtection="1">
      <alignment horizontal="center"/>
    </xf>
    <xf numFmtId="165" fontId="14" fillId="0" borderId="10" xfId="0" applyNumberFormat="1" applyFont="1" applyFill="1" applyBorder="1" applyAlignment="1" applyProtection="1">
      <alignment horizontal="center"/>
    </xf>
    <xf numFmtId="165" fontId="14" fillId="0" borderId="11" xfId="0" applyNumberFormat="1" applyFont="1" applyFill="1" applyBorder="1" applyAlignment="1" applyProtection="1">
      <alignment horizontal="center"/>
    </xf>
    <xf numFmtId="165" fontId="14" fillId="0" borderId="14" xfId="0" applyNumberFormat="1" applyFont="1" applyBorder="1" applyProtection="1"/>
    <xf numFmtId="165" fontId="14" fillId="0" borderId="15" xfId="0" applyNumberFormat="1" applyFont="1" applyBorder="1" applyProtection="1"/>
    <xf numFmtId="165" fontId="14" fillId="0" borderId="16" xfId="0" applyNumberFormat="1" applyFont="1" applyBorder="1" applyProtection="1"/>
    <xf numFmtId="165" fontId="14" fillId="0" borderId="15" xfId="0" applyNumberFormat="1" applyFont="1" applyFill="1" applyBorder="1" applyProtection="1"/>
    <xf numFmtId="165" fontId="14" fillId="0" borderId="16" xfId="0" applyNumberFormat="1" applyFont="1" applyFill="1" applyBorder="1" applyProtection="1"/>
    <xf numFmtId="165" fontId="14" fillId="0" borderId="15" xfId="0" applyNumberFormat="1" applyFont="1" applyBorder="1" applyAlignment="1" applyProtection="1">
      <alignment horizontal="center" vertical="center"/>
    </xf>
    <xf numFmtId="165" fontId="14" fillId="0" borderId="16" xfId="0" applyNumberFormat="1" applyFont="1" applyBorder="1" applyAlignment="1" applyProtection="1">
      <alignment horizontal="center" vertical="center"/>
    </xf>
    <xf numFmtId="0" fontId="15" fillId="4" borderId="20" xfId="0" applyFont="1" applyFill="1" applyBorder="1" applyAlignment="1">
      <alignment vertical="center"/>
    </xf>
    <xf numFmtId="0" fontId="15" fillId="4" borderId="21" xfId="0" applyFont="1" applyFill="1" applyBorder="1" applyAlignment="1">
      <alignment vertical="center"/>
    </xf>
    <xf numFmtId="0" fontId="15" fillId="4" borderId="22" xfId="0" applyFont="1" applyFill="1" applyBorder="1" applyAlignment="1">
      <alignment vertical="center"/>
    </xf>
    <xf numFmtId="0" fontId="14" fillId="4" borderId="0" xfId="0" applyFont="1" applyFill="1" applyAlignment="1">
      <alignment vertical="top" wrapText="1"/>
    </xf>
    <xf numFmtId="0" fontId="18" fillId="4" borderId="0" xfId="0" applyFont="1" applyFill="1" applyAlignment="1">
      <alignment horizontal="center" vertical="top" wrapText="1"/>
    </xf>
    <xf numFmtId="0" fontId="15" fillId="4" borderId="21" xfId="0" applyFont="1" applyFill="1" applyBorder="1" applyAlignment="1">
      <alignment vertical="center" wrapText="1"/>
    </xf>
    <xf numFmtId="0" fontId="14" fillId="0" borderId="28" xfId="0" applyFont="1" applyFill="1" applyBorder="1" applyAlignment="1" applyProtection="1">
      <alignment horizontal="left"/>
    </xf>
    <xf numFmtId="0" fontId="14" fillId="0" borderId="8" xfId="0" applyFont="1" applyFill="1" applyBorder="1" applyAlignment="1" applyProtection="1">
      <alignment horizontal="left"/>
    </xf>
    <xf numFmtId="0" fontId="14" fillId="0" borderId="29" xfId="0" applyFont="1" applyFill="1" applyBorder="1" applyAlignment="1" applyProtection="1">
      <alignment horizontal="left"/>
    </xf>
    <xf numFmtId="0" fontId="15" fillId="0" borderId="38" xfId="0" applyFont="1" applyFill="1" applyBorder="1" applyAlignment="1" applyProtection="1">
      <alignment horizontal="center"/>
    </xf>
    <xf numFmtId="0" fontId="15" fillId="0" borderId="69" xfId="0" applyFont="1" applyFill="1" applyBorder="1" applyAlignment="1" applyProtection="1">
      <alignment horizontal="center"/>
    </xf>
    <xf numFmtId="0" fontId="18" fillId="0" borderId="0" xfId="0" applyFont="1" applyFill="1" applyBorder="1" applyProtection="1"/>
    <xf numFmtId="0" fontId="15" fillId="0" borderId="21" xfId="0" applyFont="1" applyBorder="1" applyAlignment="1" applyProtection="1">
      <alignment horizontal="center"/>
    </xf>
    <xf numFmtId="0" fontId="15" fillId="0" borderId="22" xfId="0" applyFont="1" applyBorder="1" applyAlignment="1" applyProtection="1">
      <alignment horizontal="center"/>
    </xf>
    <xf numFmtId="0" fontId="15" fillId="0" borderId="44" xfId="0" applyFont="1" applyBorder="1" applyProtection="1"/>
    <xf numFmtId="0" fontId="15" fillId="0" borderId="68" xfId="0" applyFont="1" applyBorder="1" applyProtection="1"/>
    <xf numFmtId="0" fontId="15" fillId="0" borderId="70" xfId="0" applyFont="1" applyBorder="1" applyAlignment="1" applyProtection="1">
      <alignment horizontal="center"/>
    </xf>
    <xf numFmtId="0" fontId="15" fillId="0" borderId="71" xfId="0" applyFont="1" applyBorder="1" applyAlignment="1" applyProtection="1">
      <alignment horizontal="center"/>
    </xf>
    <xf numFmtId="20" fontId="15" fillId="0" borderId="44" xfId="0" quotePrefix="1" applyNumberFormat="1" applyFont="1" applyBorder="1" applyAlignment="1" applyProtection="1">
      <alignment horizontal="center"/>
    </xf>
    <xf numFmtId="20" fontId="15" fillId="0" borderId="68" xfId="0" quotePrefix="1" applyNumberFormat="1" applyFont="1" applyBorder="1" applyAlignment="1" applyProtection="1">
      <alignment horizontal="center"/>
    </xf>
    <xf numFmtId="0" fontId="14" fillId="0" borderId="12" xfId="0" applyFont="1" applyFill="1" applyBorder="1" applyAlignment="1" applyProtection="1">
      <alignment horizontal="left"/>
    </xf>
    <xf numFmtId="0" fontId="14" fillId="0" borderId="0" xfId="0" applyFont="1" applyFill="1" applyBorder="1" applyAlignment="1" applyProtection="1">
      <alignment horizontal="left"/>
    </xf>
    <xf numFmtId="0" fontId="14" fillId="0" borderId="18" xfId="0" applyFont="1" applyFill="1" applyBorder="1" applyAlignment="1" applyProtection="1">
      <alignment horizontal="left"/>
    </xf>
    <xf numFmtId="0" fontId="14" fillId="0" borderId="33" xfId="0" applyFont="1" applyFill="1" applyBorder="1" applyAlignment="1" applyProtection="1">
      <alignment horizontal="left"/>
    </xf>
    <xf numFmtId="0" fontId="14" fillId="0" borderId="34" xfId="0" applyFont="1" applyFill="1" applyBorder="1" applyAlignment="1" applyProtection="1">
      <alignment horizontal="left"/>
    </xf>
    <xf numFmtId="0" fontId="14" fillId="0" borderId="35" xfId="0" applyFont="1" applyFill="1" applyBorder="1" applyAlignment="1" applyProtection="1">
      <alignment horizontal="left"/>
    </xf>
    <xf numFmtId="0" fontId="15" fillId="0" borderId="44" xfId="0" applyFont="1" applyBorder="1" applyAlignment="1" applyProtection="1">
      <alignment horizontal="center"/>
    </xf>
    <xf numFmtId="0" fontId="15" fillId="0" borderId="68" xfId="0" applyFont="1" applyBorder="1" applyAlignment="1" applyProtection="1">
      <alignment horizontal="center"/>
    </xf>
    <xf numFmtId="0" fontId="15" fillId="0" borderId="21" xfId="0" applyFont="1" applyBorder="1" applyProtection="1"/>
    <xf numFmtId="0" fontId="15" fillId="0" borderId="22" xfId="0" applyFont="1" applyBorder="1" applyProtection="1"/>
    <xf numFmtId="0" fontId="17" fillId="0" borderId="0" xfId="0" applyFont="1" applyBorder="1" applyAlignment="1" applyProtection="1">
      <alignment horizontal="center"/>
    </xf>
    <xf numFmtId="0" fontId="18" fillId="0" borderId="0" xfId="0" applyFont="1" applyBorder="1" applyAlignment="1" applyProtection="1">
      <alignment horizontal="center"/>
    </xf>
    <xf numFmtId="0" fontId="15" fillId="0" borderId="12"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70" xfId="0" applyFont="1" applyFill="1" applyBorder="1" applyAlignment="1" applyProtection="1">
      <alignment horizontal="center"/>
    </xf>
    <xf numFmtId="0" fontId="15" fillId="0" borderId="71" xfId="0" applyFont="1" applyFill="1" applyBorder="1" applyAlignment="1" applyProtection="1">
      <alignment horizontal="center"/>
    </xf>
    <xf numFmtId="0" fontId="14" fillId="0" borderId="10" xfId="0" applyFont="1" applyFill="1" applyBorder="1" applyAlignment="1" applyProtection="1">
      <alignment horizontal="left"/>
    </xf>
    <xf numFmtId="0" fontId="14" fillId="0" borderId="11" xfId="0" applyFont="1" applyFill="1" applyBorder="1" applyAlignment="1" applyProtection="1">
      <alignment horizontal="left"/>
    </xf>
    <xf numFmtId="0" fontId="14" fillId="0" borderId="17" xfId="0" applyFont="1" applyFill="1" applyBorder="1" applyAlignment="1" applyProtection="1">
      <alignment horizontal="left"/>
    </xf>
    <xf numFmtId="0" fontId="14" fillId="0" borderId="40" xfId="0" applyFont="1" applyFill="1" applyBorder="1" applyAlignment="1" applyProtection="1">
      <alignment horizontal="center"/>
    </xf>
    <xf numFmtId="0" fontId="14" fillId="0" borderId="73" xfId="0" applyFont="1" applyFill="1" applyBorder="1" applyAlignment="1" applyProtection="1">
      <alignment horizontal="center"/>
    </xf>
    <xf numFmtId="0" fontId="14" fillId="0" borderId="12" xfId="0" applyFont="1" applyBorder="1" applyProtection="1"/>
    <xf numFmtId="0" fontId="14" fillId="0" borderId="0" xfId="0" applyFont="1" applyBorder="1" applyProtection="1"/>
    <xf numFmtId="0" fontId="14" fillId="0" borderId="18" xfId="0" applyFont="1" applyBorder="1" applyProtection="1"/>
    <xf numFmtId="0" fontId="16" fillId="0" borderId="37" xfId="0" applyFont="1" applyFill="1" applyBorder="1" applyAlignment="1" applyProtection="1">
      <alignment horizontal="left" vertical="top" wrapText="1"/>
    </xf>
    <xf numFmtId="0" fontId="16" fillId="0" borderId="38" xfId="0" applyFont="1" applyFill="1" applyBorder="1" applyAlignment="1" applyProtection="1">
      <alignment horizontal="left" vertical="top" wrapText="1"/>
    </xf>
    <xf numFmtId="0" fontId="16" fillId="0" borderId="39" xfId="0" applyFont="1" applyFill="1" applyBorder="1" applyAlignment="1" applyProtection="1">
      <alignment horizontal="left" vertical="top" wrapText="1"/>
    </xf>
    <xf numFmtId="0" fontId="18" fillId="0" borderId="0" xfId="0" applyFont="1" applyFill="1" applyBorder="1" applyAlignment="1" applyProtection="1">
      <alignment horizontal="center"/>
    </xf>
    <xf numFmtId="0" fontId="16" fillId="0" borderId="0" xfId="0" applyFont="1" applyBorder="1" applyAlignment="1" applyProtection="1">
      <alignment horizontal="left" vertical="top"/>
    </xf>
    <xf numFmtId="0" fontId="15" fillId="0" borderId="38" xfId="0" applyFont="1" applyBorder="1" applyAlignment="1" applyProtection="1">
      <alignment horizontal="center"/>
    </xf>
    <xf numFmtId="0" fontId="15" fillId="0" borderId="69" xfId="0" applyFont="1" applyBorder="1" applyAlignment="1" applyProtection="1">
      <alignment horizontal="center"/>
    </xf>
    <xf numFmtId="0" fontId="18" fillId="0" borderId="12" xfId="0" applyFont="1" applyFill="1" applyBorder="1" applyAlignment="1" applyProtection="1">
      <alignment horizontal="center"/>
    </xf>
    <xf numFmtId="0" fontId="14" fillId="0" borderId="0" xfId="0" applyFont="1" applyFill="1" applyBorder="1" applyAlignment="1" applyProtection="1">
      <alignment horizontal="center"/>
    </xf>
    <xf numFmtId="0" fontId="18" fillId="4" borderId="12" xfId="0" applyFont="1" applyFill="1" applyBorder="1" applyAlignment="1" applyProtection="1">
      <alignment horizontal="center"/>
    </xf>
    <xf numFmtId="0" fontId="18" fillId="4"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14" fillId="0" borderId="20" xfId="0" applyFont="1" applyFill="1" applyBorder="1" applyAlignment="1" applyProtection="1">
      <alignment horizontal="left"/>
    </xf>
    <xf numFmtId="0" fontId="14" fillId="0" borderId="21" xfId="0" applyFont="1" applyFill="1" applyBorder="1" applyAlignment="1" applyProtection="1">
      <alignment horizontal="left"/>
    </xf>
    <xf numFmtId="0" fontId="14" fillId="0" borderId="22" xfId="0" applyFont="1" applyFill="1" applyBorder="1" applyAlignment="1" applyProtection="1">
      <alignment horizontal="left"/>
    </xf>
    <xf numFmtId="0" fontId="16" fillId="0" borderId="0" xfId="0" applyFont="1" applyBorder="1" applyAlignment="1" applyProtection="1">
      <alignment horizontal="left" wrapText="1"/>
    </xf>
    <xf numFmtId="0" fontId="16" fillId="0" borderId="0" xfId="0" applyFont="1" applyBorder="1" applyAlignment="1" applyProtection="1">
      <alignment horizontal="left"/>
    </xf>
    <xf numFmtId="0" fontId="18" fillId="0" borderId="12" xfId="0" applyFont="1" applyBorder="1" applyProtection="1"/>
    <xf numFmtId="0" fontId="16" fillId="0" borderId="0" xfId="0" applyFont="1" applyBorder="1" applyAlignment="1" applyProtection="1">
      <alignment vertical="top"/>
    </xf>
    <xf numFmtId="0" fontId="14" fillId="0" borderId="10" xfId="0" applyFont="1" applyBorder="1" applyProtection="1"/>
    <xf numFmtId="0" fontId="14" fillId="0" borderId="11" xfId="0" applyFont="1" applyBorder="1" applyProtection="1"/>
    <xf numFmtId="0" fontId="14" fillId="0" borderId="17" xfId="0" applyFont="1" applyBorder="1" applyProtection="1"/>
    <xf numFmtId="0" fontId="14" fillId="0" borderId="13" xfId="0" applyFont="1" applyBorder="1" applyProtection="1"/>
    <xf numFmtId="0" fontId="14" fillId="0" borderId="9" xfId="0" applyFont="1" applyBorder="1" applyProtection="1"/>
    <xf numFmtId="0" fontId="14" fillId="0" borderId="19" xfId="0" applyFont="1" applyBorder="1" applyProtection="1"/>
    <xf numFmtId="2" fontId="18" fillId="4" borderId="12" xfId="0" applyNumberFormat="1" applyFont="1" applyFill="1" applyBorder="1" applyAlignment="1" applyProtection="1">
      <alignment horizontal="center"/>
    </xf>
    <xf numFmtId="2" fontId="18" fillId="4" borderId="0" xfId="0" applyNumberFormat="1" applyFont="1" applyFill="1" applyBorder="1" applyAlignment="1" applyProtection="1">
      <alignment horizontal="center"/>
    </xf>
    <xf numFmtId="165" fontId="18" fillId="4" borderId="12" xfId="0" applyNumberFormat="1" applyFont="1" applyFill="1" applyBorder="1" applyAlignment="1" applyProtection="1">
      <alignment horizontal="center"/>
    </xf>
    <xf numFmtId="165" fontId="18" fillId="4" borderId="0" xfId="0" applyNumberFormat="1" applyFont="1" applyFill="1" applyBorder="1" applyAlignment="1" applyProtection="1">
      <alignment horizontal="center"/>
    </xf>
    <xf numFmtId="0" fontId="16" fillId="0" borderId="0" xfId="0" applyFont="1" applyAlignment="1" applyProtection="1">
      <alignment horizontal="left"/>
    </xf>
    <xf numFmtId="0" fontId="15" fillId="0" borderId="0" xfId="0" applyFont="1" applyBorder="1" applyProtection="1"/>
    <xf numFmtId="0" fontId="14" fillId="4" borderId="0" xfId="1" applyFont="1" applyFill="1" applyBorder="1" applyAlignment="1" applyProtection="1">
      <alignment horizontal="center" wrapText="1"/>
    </xf>
    <xf numFmtId="0" fontId="16" fillId="0" borderId="11" xfId="0" applyFont="1" applyBorder="1" applyProtection="1"/>
    <xf numFmtId="0" fontId="16" fillId="0" borderId="0" xfId="0" applyFont="1" applyAlignment="1" applyProtection="1">
      <alignment vertical="top"/>
    </xf>
    <xf numFmtId="0" fontId="16" fillId="0" borderId="0" xfId="0" applyFont="1" applyProtection="1"/>
    <xf numFmtId="0" fontId="16" fillId="0" borderId="0" xfId="0" applyFont="1" applyAlignment="1" applyProtection="1">
      <alignment horizontal="left" indent="1"/>
    </xf>
    <xf numFmtId="0" fontId="18" fillId="0" borderId="0" xfId="0" applyFont="1" applyProtection="1"/>
    <xf numFmtId="0" fontId="24" fillId="0" borderId="0" xfId="0" applyFont="1" applyProtection="1"/>
    <xf numFmtId="0" fontId="15" fillId="0" borderId="9" xfId="0" applyFont="1" applyBorder="1" applyProtection="1"/>
    <xf numFmtId="0" fontId="15" fillId="0" borderId="11" xfId="0" applyFont="1" applyBorder="1" applyAlignment="1" applyProtection="1">
      <alignment vertical="center"/>
    </xf>
    <xf numFmtId="0" fontId="15" fillId="0" borderId="17" xfId="0" applyFont="1" applyBorder="1" applyAlignment="1" applyProtection="1">
      <alignment vertical="center"/>
    </xf>
    <xf numFmtId="0" fontId="14" fillId="0" borderId="46" xfId="0" applyFont="1" applyBorder="1" applyAlignment="1" applyProtection="1">
      <alignment vertical="center" wrapText="1"/>
    </xf>
    <xf numFmtId="0" fontId="14" fillId="0" borderId="47" xfId="0" applyFont="1" applyBorder="1" applyAlignment="1" applyProtection="1">
      <alignment vertical="center" wrapText="1"/>
    </xf>
    <xf numFmtId="0" fontId="14" fillId="0" borderId="48" xfId="0" applyFont="1" applyBorder="1" applyAlignment="1" applyProtection="1">
      <alignment vertical="center" wrapText="1"/>
    </xf>
    <xf numFmtId="0" fontId="18" fillId="0" borderId="12" xfId="0" applyFont="1" applyFill="1" applyBorder="1" applyProtection="1"/>
    <xf numFmtId="0" fontId="16" fillId="0" borderId="0" xfId="0" applyFont="1" applyBorder="1" applyProtection="1"/>
    <xf numFmtId="0" fontId="15" fillId="0" borderId="20" xfId="0" applyFont="1" applyFill="1" applyBorder="1" applyProtection="1"/>
    <xf numFmtId="0" fontId="15" fillId="0" borderId="17" xfId="0" applyFont="1" applyFill="1" applyBorder="1" applyProtection="1"/>
    <xf numFmtId="0" fontId="14" fillId="0" borderId="12" xfId="0" applyFont="1" applyFill="1" applyBorder="1" applyProtection="1"/>
    <xf numFmtId="0" fontId="14" fillId="0" borderId="0" xfId="0" applyFont="1" applyFill="1" applyBorder="1" applyProtection="1"/>
    <xf numFmtId="0" fontId="16" fillId="0" borderId="0" xfId="0" applyFont="1" applyAlignment="1" applyProtection="1">
      <alignment horizontal="left" vertical="top"/>
    </xf>
    <xf numFmtId="0" fontId="14" fillId="3" borderId="13" xfId="0" applyFont="1" applyFill="1" applyBorder="1" applyAlignment="1" applyProtection="1">
      <alignment horizontal="center"/>
      <protection locked="0"/>
    </xf>
    <xf numFmtId="0" fontId="14" fillId="3" borderId="19" xfId="0" applyFont="1" applyFill="1" applyBorder="1" applyAlignment="1" applyProtection="1">
      <alignment horizontal="center"/>
      <protection locked="0"/>
    </xf>
    <xf numFmtId="0" fontId="14" fillId="3" borderId="13" xfId="0" applyFont="1" applyFill="1" applyBorder="1" applyAlignment="1" applyProtection="1">
      <alignment horizontal="left"/>
      <protection locked="0"/>
    </xf>
    <xf numFmtId="0" fontId="14" fillId="3" borderId="9" xfId="0" applyFont="1" applyFill="1" applyBorder="1" applyAlignment="1" applyProtection="1">
      <alignment horizontal="left"/>
      <protection locked="0"/>
    </xf>
    <xf numFmtId="0" fontId="14" fillId="3" borderId="19" xfId="0" applyFont="1" applyFill="1" applyBorder="1" applyAlignment="1" applyProtection="1">
      <alignment horizontal="left"/>
      <protection locked="0"/>
    </xf>
    <xf numFmtId="0" fontId="14" fillId="3" borderId="12" xfId="0" applyFont="1" applyFill="1" applyBorder="1" applyAlignment="1" applyProtection="1">
      <alignment horizontal="center"/>
      <protection locked="0"/>
    </xf>
    <xf numFmtId="0" fontId="14" fillId="3" borderId="18" xfId="0" applyFont="1" applyFill="1" applyBorder="1" applyAlignment="1" applyProtection="1">
      <alignment horizontal="center"/>
      <protection locked="0"/>
    </xf>
    <xf numFmtId="0" fontId="14" fillId="3" borderId="12" xfId="0"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0" fontId="14" fillId="3" borderId="18" xfId="0" applyFont="1" applyFill="1" applyBorder="1" applyAlignment="1" applyProtection="1">
      <alignment horizontal="left"/>
      <protection locked="0"/>
    </xf>
    <xf numFmtId="0" fontId="9" fillId="4" borderId="0" xfId="0" applyFont="1" applyFill="1" applyAlignment="1" applyProtection="1">
      <alignment vertical="top" wrapText="1"/>
    </xf>
    <xf numFmtId="0" fontId="0" fillId="4" borderId="0" xfId="0" applyFill="1" applyAlignment="1" applyProtection="1">
      <alignment vertical="top" wrapText="1"/>
    </xf>
    <xf numFmtId="0" fontId="26" fillId="4" borderId="11" xfId="0" applyFont="1" applyFill="1" applyBorder="1" applyProtection="1"/>
    <xf numFmtId="0" fontId="15" fillId="4" borderId="9" xfId="0" applyFont="1" applyFill="1" applyBorder="1" applyAlignment="1" applyProtection="1">
      <alignment horizontal="center"/>
    </xf>
    <xf numFmtId="0" fontId="14" fillId="4" borderId="14" xfId="0"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3" borderId="10" xfId="0" applyFont="1" applyFill="1" applyBorder="1" applyAlignment="1" applyProtection="1">
      <alignment horizontal="center"/>
      <protection locked="0"/>
    </xf>
    <xf numFmtId="0" fontId="14" fillId="3" borderId="17" xfId="0" applyFont="1" applyFill="1" applyBorder="1" applyAlignment="1" applyProtection="1">
      <alignment horizontal="center"/>
      <protection locked="0"/>
    </xf>
    <xf numFmtId="0" fontId="14" fillId="3" borderId="10" xfId="0" applyFont="1" applyFill="1" applyBorder="1" applyAlignment="1" applyProtection="1">
      <alignment horizontal="left"/>
      <protection locked="0"/>
    </xf>
    <xf numFmtId="0" fontId="14" fillId="3" borderId="11" xfId="0" applyFont="1" applyFill="1" applyBorder="1" applyAlignment="1" applyProtection="1">
      <alignment horizontal="left"/>
      <protection locked="0"/>
    </xf>
    <xf numFmtId="0" fontId="14" fillId="3" borderId="17" xfId="0" applyFont="1" applyFill="1" applyBorder="1" applyAlignment="1" applyProtection="1">
      <alignment horizontal="left"/>
      <protection locked="0"/>
    </xf>
    <xf numFmtId="0" fontId="18" fillId="0" borderId="0" xfId="0" applyFont="1" applyAlignment="1" applyProtection="1">
      <alignment wrapText="1"/>
    </xf>
    <xf numFmtId="0" fontId="15" fillId="0" borderId="0" xfId="0" applyFont="1" applyAlignment="1" applyProtection="1">
      <alignment vertical="top"/>
    </xf>
    <xf numFmtId="0" fontId="15" fillId="0" borderId="18" xfId="0" applyFont="1" applyBorder="1" applyAlignment="1" applyProtection="1">
      <alignment vertical="top"/>
    </xf>
    <xf numFmtId="0" fontId="22" fillId="0" borderId="21" xfId="0" applyFont="1" applyBorder="1" applyProtection="1"/>
    <xf numFmtId="0" fontId="22" fillId="0" borderId="21" xfId="0" applyFont="1" applyFill="1" applyBorder="1" applyAlignment="1" applyProtection="1"/>
    <xf numFmtId="0" fontId="22" fillId="0" borderId="22" xfId="0" applyFont="1" applyFill="1" applyBorder="1" applyAlignment="1" applyProtection="1"/>
    <xf numFmtId="0" fontId="14" fillId="0" borderId="10" xfId="0" applyFont="1" applyFill="1" applyBorder="1" applyProtection="1"/>
    <xf numFmtId="0" fontId="14" fillId="0" borderId="17" xfId="0" applyFont="1" applyFill="1" applyBorder="1" applyProtection="1"/>
    <xf numFmtId="0" fontId="14" fillId="0" borderId="11" xfId="0" applyFont="1" applyFill="1" applyBorder="1" applyAlignment="1" applyProtection="1">
      <alignment horizontal="center"/>
    </xf>
    <xf numFmtId="0" fontId="14" fillId="0" borderId="17" xfId="0" applyFont="1" applyFill="1" applyBorder="1" applyAlignment="1" applyProtection="1">
      <alignment horizontal="center"/>
    </xf>
    <xf numFmtId="0" fontId="14" fillId="0" borderId="10" xfId="0" applyFont="1" applyBorder="1" applyAlignment="1" applyProtection="1">
      <alignment horizontal="center"/>
    </xf>
    <xf numFmtId="0" fontId="14" fillId="0" borderId="11" xfId="0" applyFont="1" applyBorder="1" applyAlignment="1" applyProtection="1">
      <alignment horizontal="center"/>
    </xf>
    <xf numFmtId="0" fontId="14" fillId="0" borderId="12" xfId="0" applyFont="1" applyBorder="1" applyAlignment="1" applyProtection="1">
      <alignment horizontal="center"/>
    </xf>
    <xf numFmtId="0" fontId="14" fillId="0" borderId="0" xfId="0" applyFont="1" applyBorder="1" applyAlignment="1" applyProtection="1">
      <alignment horizontal="center"/>
    </xf>
    <xf numFmtId="0" fontId="14" fillId="0" borderId="11" xfId="0" applyFont="1" applyBorder="1" applyAlignment="1" applyProtection="1">
      <alignment wrapText="1"/>
    </xf>
    <xf numFmtId="0" fontId="14" fillId="0" borderId="0"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8" xfId="0" applyFont="1" applyFill="1" applyBorder="1" applyProtection="1"/>
    <xf numFmtId="0" fontId="14" fillId="0" borderId="18" xfId="0" applyFont="1" applyFill="1" applyBorder="1" applyAlignment="1" applyProtection="1">
      <alignment horizontal="center"/>
    </xf>
    <xf numFmtId="0" fontId="18" fillId="0" borderId="0" xfId="0" applyFont="1" applyBorder="1" applyProtection="1"/>
    <xf numFmtId="0" fontId="14" fillId="0" borderId="12" xfId="0" applyFont="1" applyFill="1" applyBorder="1" applyAlignment="1" applyProtection="1">
      <alignment horizontal="center"/>
    </xf>
    <xf numFmtId="0" fontId="14" fillId="0" borderId="12" xfId="0" applyFont="1" applyFill="1" applyBorder="1" applyAlignment="1" applyProtection="1">
      <alignment wrapText="1"/>
    </xf>
    <xf numFmtId="0" fontId="14" fillId="0" borderId="18" xfId="0" applyFont="1" applyFill="1" applyBorder="1" applyAlignment="1" applyProtection="1">
      <alignment wrapText="1"/>
    </xf>
    <xf numFmtId="0" fontId="14" fillId="0" borderId="13" xfId="0" applyFont="1" applyFill="1" applyBorder="1" applyProtection="1"/>
    <xf numFmtId="0" fontId="14" fillId="0" borderId="19" xfId="0" applyFont="1" applyFill="1" applyBorder="1" applyProtection="1"/>
    <xf numFmtId="0" fontId="14" fillId="3" borderId="13" xfId="0" applyFont="1" applyFill="1" applyBorder="1" applyAlignment="1" applyProtection="1">
      <alignment horizontal="center"/>
    </xf>
    <xf numFmtId="0" fontId="14" fillId="3" borderId="9" xfId="0" applyFont="1" applyFill="1" applyBorder="1" applyAlignment="1" applyProtection="1">
      <alignment horizontal="center"/>
    </xf>
    <xf numFmtId="0" fontId="14" fillId="3" borderId="19" xfId="0" applyFont="1" applyFill="1" applyBorder="1" applyAlignment="1" applyProtection="1">
      <alignment horizontal="center"/>
    </xf>
    <xf numFmtId="0" fontId="18" fillId="0" borderId="12" xfId="0" applyFont="1" applyFill="1" applyBorder="1" applyAlignment="1">
      <alignment horizontal="center"/>
    </xf>
    <xf numFmtId="0" fontId="18" fillId="0" borderId="0" xfId="0" applyFont="1" applyFill="1" applyBorder="1" applyAlignment="1">
      <alignment horizontal="center"/>
    </xf>
    <xf numFmtId="0" fontId="14" fillId="0" borderId="12"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xf numFmtId="0" fontId="18" fillId="0" borderId="18" xfId="0" applyFont="1" applyFill="1" applyBorder="1"/>
    <xf numFmtId="0" fontId="25" fillId="0" borderId="12" xfId="0" applyFont="1" applyFill="1" applyBorder="1"/>
    <xf numFmtId="0" fontId="25" fillId="0" borderId="0" xfId="0" applyFont="1" applyFill="1" applyBorder="1"/>
    <xf numFmtId="0" fontId="18" fillId="0" borderId="12" xfId="0" applyFont="1" applyFill="1" applyBorder="1"/>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8" fillId="0" borderId="0" xfId="0" applyFont="1" applyAlignment="1">
      <alignment wrapText="1"/>
    </xf>
    <xf numFmtId="0" fontId="15" fillId="0" borderId="20" xfId="0" applyFont="1" applyBorder="1" applyAlignment="1">
      <alignment horizontal="center" vertical="top"/>
    </xf>
    <xf numFmtId="0" fontId="15" fillId="0" borderId="21" xfId="0" applyFont="1" applyBorder="1" applyAlignment="1">
      <alignment horizontal="center" vertical="top"/>
    </xf>
    <xf numFmtId="0" fontId="15" fillId="0" borderId="22" xfId="0" applyFont="1" applyBorder="1" applyAlignment="1">
      <alignment horizontal="center" vertical="top"/>
    </xf>
    <xf numFmtId="0" fontId="22" fillId="0" borderId="10" xfId="0" applyFont="1" applyFill="1" applyBorder="1"/>
    <xf numFmtId="0" fontId="22" fillId="0" borderId="11" xfId="0" applyFont="1" applyFill="1" applyBorder="1"/>
    <xf numFmtId="0" fontId="15" fillId="0" borderId="0" xfId="0" applyFont="1" applyBorder="1"/>
    <xf numFmtId="0" fontId="15" fillId="0" borderId="18" xfId="0" applyFont="1" applyBorder="1"/>
    <xf numFmtId="0" fontId="15" fillId="0" borderId="0" xfId="0" applyFont="1" applyFill="1" applyBorder="1"/>
    <xf numFmtId="0" fontId="18" fillId="0" borderId="13" xfId="0" applyFont="1" applyFill="1" applyBorder="1"/>
    <xf numFmtId="0" fontId="18" fillId="0" borderId="18" xfId="0" applyFont="1" applyFill="1" applyBorder="1" applyAlignment="1">
      <alignment horizontal="center"/>
    </xf>
    <xf numFmtId="0" fontId="14" fillId="0" borderId="0" xfId="0" applyFont="1" applyFill="1" applyBorder="1"/>
    <xf numFmtId="0" fontId="15" fillId="4" borderId="20" xfId="0" applyFont="1" applyFill="1" applyBorder="1" applyAlignment="1">
      <alignment horizontal="center" vertical="top"/>
    </xf>
    <xf numFmtId="0" fontId="15" fillId="4" borderId="22" xfId="0" applyFont="1" applyFill="1" applyBorder="1" applyAlignment="1">
      <alignment horizontal="center" vertical="top"/>
    </xf>
    <xf numFmtId="0" fontId="15" fillId="4" borderId="6" xfId="0" applyFont="1" applyFill="1" applyBorder="1" applyAlignment="1">
      <alignment wrapText="1"/>
    </xf>
    <xf numFmtId="0" fontId="18" fillId="4" borderId="3" xfId="0" applyFont="1" applyFill="1" applyBorder="1"/>
    <xf numFmtId="0" fontId="18" fillId="4" borderId="0" xfId="0" applyFont="1" applyFill="1" applyAlignment="1">
      <alignment wrapText="1"/>
    </xf>
    <xf numFmtId="0" fontId="8" fillId="0" borderId="0" xfId="0" applyFont="1" applyFill="1" applyBorder="1" applyAlignment="1">
      <alignment horizontal="righ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1D9E-82E8-41E4-AD97-10038B242F5D}">
  <dimension ref="A1:XFC16"/>
  <sheetViews>
    <sheetView tabSelected="1" workbookViewId="0">
      <selection sqref="A1:G1"/>
    </sheetView>
  </sheetViews>
  <sheetFormatPr defaultColWidth="0" defaultRowHeight="14.25" zeroHeight="1"/>
  <cols>
    <col min="1" max="7" width="10.140625" style="13" customWidth="1"/>
    <col min="8" max="12" width="0" style="13" hidden="1" customWidth="1"/>
    <col min="13" max="16383" width="9.140625" style="13" hidden="1"/>
    <col min="16384" max="16384" width="1.85546875" style="13" hidden="1" customWidth="1"/>
  </cols>
  <sheetData>
    <row r="1" spans="1:12" ht="30" customHeight="1" thickBot="1">
      <c r="A1" s="186" t="s">
        <v>187</v>
      </c>
      <c r="B1" s="187"/>
      <c r="C1" s="187"/>
      <c r="D1" s="187"/>
      <c r="E1" s="187"/>
      <c r="F1" s="187"/>
      <c r="G1" s="188"/>
      <c r="H1" s="71"/>
      <c r="I1" s="71"/>
      <c r="J1" s="71"/>
      <c r="K1" s="71"/>
      <c r="L1" s="71"/>
    </row>
    <row r="2" spans="1:12" ht="30" customHeight="1" thickBot="1">
      <c r="A2" s="191" t="s">
        <v>197</v>
      </c>
      <c r="B2" s="187"/>
      <c r="C2" s="187"/>
      <c r="D2" s="187"/>
      <c r="E2" s="187"/>
      <c r="F2" s="187"/>
      <c r="G2" s="187"/>
      <c r="H2" s="71"/>
      <c r="I2" s="71"/>
      <c r="J2" s="71"/>
      <c r="K2" s="71"/>
      <c r="L2" s="71"/>
    </row>
    <row r="3" spans="1:12" ht="99.75" customHeight="1">
      <c r="A3" s="189" t="s">
        <v>186</v>
      </c>
      <c r="B3" s="189"/>
      <c r="C3" s="189"/>
      <c r="D3" s="189"/>
      <c r="E3" s="189"/>
      <c r="F3" s="189"/>
      <c r="G3" s="189"/>
      <c r="H3" s="72"/>
    </row>
    <row r="4" spans="1:12" ht="12.75" customHeight="1">
      <c r="A4" s="190" t="s">
        <v>179</v>
      </c>
      <c r="B4" s="190"/>
      <c r="C4" s="190"/>
      <c r="D4" s="190"/>
      <c r="E4" s="190"/>
      <c r="F4" s="190"/>
      <c r="G4" s="190"/>
      <c r="H4" s="72"/>
    </row>
    <row r="5" spans="1:12" ht="12.75" hidden="1" customHeight="1">
      <c r="A5" s="73"/>
      <c r="B5" s="73"/>
      <c r="C5" s="73"/>
      <c r="D5" s="73"/>
      <c r="E5" s="73"/>
      <c r="F5" s="73"/>
      <c r="G5" s="73"/>
      <c r="H5" s="72"/>
    </row>
    <row r="6" spans="1:12" ht="12.75" hidden="1" customHeight="1">
      <c r="A6" s="73"/>
      <c r="B6" s="73"/>
      <c r="C6" s="73"/>
      <c r="D6" s="73"/>
      <c r="E6" s="73"/>
      <c r="F6" s="73"/>
      <c r="G6" s="73"/>
      <c r="H6" s="72"/>
    </row>
    <row r="7" spans="1:12" ht="12.75" hidden="1" customHeight="1">
      <c r="A7" s="73"/>
      <c r="B7" s="73"/>
      <c r="C7" s="73"/>
      <c r="D7" s="73"/>
      <c r="E7" s="73"/>
      <c r="F7" s="73"/>
      <c r="G7" s="73"/>
      <c r="H7" s="72"/>
    </row>
    <row r="8" spans="1:12" ht="12.75" hidden="1" customHeight="1">
      <c r="A8" s="73"/>
      <c r="B8" s="73"/>
      <c r="C8" s="73"/>
      <c r="D8" s="73"/>
      <c r="E8" s="73"/>
      <c r="F8" s="73"/>
      <c r="G8" s="73"/>
      <c r="H8" s="72"/>
    </row>
    <row r="9" spans="1:12" ht="12.75" hidden="1" customHeight="1">
      <c r="A9" s="73"/>
      <c r="B9" s="73"/>
      <c r="C9" s="73"/>
      <c r="D9" s="73"/>
      <c r="E9" s="73"/>
      <c r="F9" s="73"/>
      <c r="G9" s="73"/>
      <c r="H9" s="72"/>
    </row>
    <row r="10" spans="1:12" ht="12.75" hidden="1" customHeight="1">
      <c r="A10" s="73"/>
      <c r="B10" s="73"/>
      <c r="C10" s="73"/>
      <c r="D10" s="73"/>
      <c r="E10" s="73"/>
      <c r="F10" s="73"/>
      <c r="G10" s="73"/>
      <c r="H10" s="72"/>
    </row>
    <row r="11" spans="1:12" ht="12.75" hidden="1" customHeight="1">
      <c r="A11" s="73"/>
      <c r="B11" s="73"/>
      <c r="C11" s="73"/>
      <c r="D11" s="73"/>
      <c r="E11" s="73"/>
      <c r="F11" s="73"/>
      <c r="G11" s="73"/>
      <c r="H11" s="72"/>
    </row>
    <row r="12" spans="1:12" ht="12.75" hidden="1" customHeight="1">
      <c r="A12" s="73"/>
      <c r="B12" s="73"/>
      <c r="C12" s="73"/>
      <c r="D12" s="73"/>
      <c r="E12" s="73"/>
      <c r="F12" s="73"/>
      <c r="G12" s="73"/>
      <c r="H12" s="72"/>
    </row>
    <row r="13" spans="1:12" ht="12.75" hidden="1" customHeight="1">
      <c r="A13" s="73"/>
      <c r="B13" s="73"/>
      <c r="C13" s="73"/>
      <c r="D13" s="73"/>
      <c r="E13" s="73"/>
      <c r="F13" s="73"/>
      <c r="G13" s="73"/>
      <c r="H13" s="72"/>
    </row>
    <row r="14" spans="1:12" hidden="1">
      <c r="A14" s="72"/>
      <c r="B14" s="72"/>
      <c r="C14" s="72"/>
      <c r="D14" s="72"/>
      <c r="E14" s="72"/>
      <c r="F14" s="72"/>
      <c r="G14" s="72"/>
      <c r="H14" s="72"/>
    </row>
    <row r="15" spans="1:12" hidden="1">
      <c r="A15" s="72"/>
      <c r="B15" s="72"/>
      <c r="C15" s="72"/>
      <c r="D15" s="72"/>
      <c r="E15" s="72"/>
      <c r="F15" s="72"/>
      <c r="G15" s="72"/>
      <c r="H15" s="72"/>
    </row>
    <row r="16" spans="1:12" hidden="1">
      <c r="A16" s="72"/>
      <c r="B16" s="72"/>
      <c r="C16" s="72"/>
      <c r="D16" s="72"/>
      <c r="E16" s="72"/>
      <c r="F16" s="72"/>
      <c r="G16" s="72"/>
      <c r="H16" s="72"/>
    </row>
  </sheetData>
  <mergeCells count="4">
    <mergeCell ref="A1:G1"/>
    <mergeCell ref="A3:G3"/>
    <mergeCell ref="A4:G4"/>
    <mergeCell ref="A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231"/>
  <sheetViews>
    <sheetView showGridLines="0" zoomScale="90" zoomScaleNormal="90" workbookViewId="0">
      <selection sqref="A1:K1"/>
    </sheetView>
  </sheetViews>
  <sheetFormatPr defaultColWidth="0" defaultRowHeight="15" zeroHeight="1"/>
  <cols>
    <col min="1" max="1" width="8.5703125" style="38" customWidth="1"/>
    <col min="2" max="2" width="15.85546875" style="38" customWidth="1"/>
    <col min="3" max="3" width="11.7109375" style="38" customWidth="1"/>
    <col min="4" max="4" width="25.5703125" style="38" bestFit="1" customWidth="1"/>
    <col min="5" max="5" width="29.28515625" style="38" bestFit="1" customWidth="1"/>
    <col min="6" max="6" width="28.42578125" style="38" bestFit="1" customWidth="1"/>
    <col min="7" max="7" width="27.42578125" style="38" customWidth="1"/>
    <col min="8" max="11" width="27.42578125" style="38" bestFit="1" customWidth="1"/>
    <col min="12" max="16" width="8.42578125" style="15" hidden="1" customWidth="1"/>
    <col min="17" max="254" width="0" style="15" hidden="1" customWidth="1"/>
    <col min="255" max="16384" width="8.42578125" style="15" hidden="1"/>
  </cols>
  <sheetData>
    <row r="1" spans="1:11" ht="14.25">
      <c r="A1" s="217" t="s">
        <v>148</v>
      </c>
      <c r="B1" s="217"/>
      <c r="C1" s="217"/>
      <c r="D1" s="217"/>
      <c r="E1" s="217"/>
      <c r="F1" s="217"/>
      <c r="G1" s="217"/>
      <c r="H1" s="217"/>
      <c r="I1" s="217"/>
      <c r="J1" s="217"/>
      <c r="K1" s="217"/>
    </row>
    <row r="2" spans="1:11" ht="18">
      <c r="A2" s="216" t="s">
        <v>192</v>
      </c>
      <c r="B2" s="216"/>
      <c r="C2" s="216"/>
      <c r="D2" s="216"/>
      <c r="E2" s="216"/>
      <c r="F2" s="216"/>
      <c r="G2" s="216"/>
      <c r="H2" s="216"/>
      <c r="I2" s="216"/>
      <c r="J2" s="216"/>
      <c r="K2" s="216"/>
    </row>
    <row r="3" spans="1:11" ht="82.5" customHeight="1" thickBot="1">
      <c r="A3" s="218" t="s">
        <v>149</v>
      </c>
      <c r="B3" s="219"/>
      <c r="C3" s="219"/>
      <c r="D3" s="219"/>
      <c r="E3" s="219"/>
      <c r="F3" s="219"/>
      <c r="G3" s="219"/>
      <c r="H3" s="219"/>
      <c r="I3" s="219"/>
      <c r="J3" s="219"/>
      <c r="K3" s="219"/>
    </row>
    <row r="4" spans="1:11" thickBot="1">
      <c r="A4" s="225" t="s">
        <v>0</v>
      </c>
      <c r="B4" s="226"/>
      <c r="C4" s="165"/>
      <c r="D4" s="166" t="s">
        <v>1</v>
      </c>
      <c r="E4" s="167"/>
      <c r="F4" s="168" t="s">
        <v>2</v>
      </c>
      <c r="G4" s="167"/>
      <c r="H4" s="168" t="s">
        <v>3</v>
      </c>
      <c r="I4" s="167"/>
      <c r="J4" s="16" t="s">
        <v>4</v>
      </c>
      <c r="K4" s="75"/>
    </row>
    <row r="5" spans="1:11" s="233" customFormat="1" thickBot="1">
      <c r="A5" s="233" t="s">
        <v>167</v>
      </c>
    </row>
    <row r="6" spans="1:11">
      <c r="A6" s="212" t="s">
        <v>151</v>
      </c>
      <c r="B6" s="212"/>
      <c r="C6" s="212"/>
      <c r="D6" s="213"/>
      <c r="E6" s="17" t="s">
        <v>5</v>
      </c>
      <c r="F6" s="18" t="s">
        <v>6</v>
      </c>
      <c r="G6" s="14" t="s">
        <v>6</v>
      </c>
      <c r="H6" s="18" t="s">
        <v>7</v>
      </c>
      <c r="I6" s="14" t="s">
        <v>7</v>
      </c>
      <c r="J6" s="18" t="s">
        <v>104</v>
      </c>
      <c r="K6" s="19" t="s">
        <v>104</v>
      </c>
    </row>
    <row r="7" spans="1:11">
      <c r="A7" s="220" t="s">
        <v>144</v>
      </c>
      <c r="B7" s="220"/>
      <c r="C7" s="220"/>
      <c r="D7" s="221"/>
      <c r="E7" s="39" t="s">
        <v>80</v>
      </c>
      <c r="F7" s="40" t="s">
        <v>80</v>
      </c>
      <c r="G7" s="40" t="s">
        <v>80</v>
      </c>
      <c r="H7" s="40" t="s">
        <v>80</v>
      </c>
      <c r="I7" s="40" t="s">
        <v>80</v>
      </c>
      <c r="J7" s="40" t="s">
        <v>80</v>
      </c>
      <c r="K7" s="40" t="s">
        <v>80</v>
      </c>
    </row>
    <row r="8" spans="1:11" s="135" customFormat="1" ht="15.75" thickBot="1">
      <c r="A8" s="195" t="s">
        <v>163</v>
      </c>
      <c r="B8" s="195"/>
      <c r="C8" s="195"/>
      <c r="D8" s="195"/>
      <c r="E8" s="169"/>
      <c r="F8" s="134"/>
      <c r="G8" s="134"/>
      <c r="H8" s="134"/>
      <c r="I8" s="134"/>
      <c r="J8" s="134"/>
      <c r="K8" s="134"/>
    </row>
    <row r="9" spans="1:11" ht="14.25">
      <c r="A9" s="222" t="s">
        <v>8</v>
      </c>
      <c r="B9" s="223"/>
      <c r="C9" s="223"/>
      <c r="D9" s="223"/>
      <c r="E9" s="154">
        <v>60</v>
      </c>
      <c r="F9" s="136"/>
      <c r="G9" s="136"/>
      <c r="H9" s="136"/>
      <c r="I9" s="136"/>
      <c r="J9" s="136"/>
      <c r="K9" s="136"/>
    </row>
    <row r="10" spans="1:11" ht="14.25">
      <c r="A10" s="206" t="s">
        <v>136</v>
      </c>
      <c r="B10" s="207"/>
      <c r="C10" s="207"/>
      <c r="D10" s="207"/>
      <c r="E10" s="148">
        <v>46000000</v>
      </c>
      <c r="F10" s="137"/>
      <c r="G10" s="137"/>
      <c r="H10" s="137"/>
      <c r="I10" s="137"/>
      <c r="J10" s="137"/>
      <c r="K10" s="137"/>
    </row>
    <row r="11" spans="1:11" ht="14.25">
      <c r="A11" s="227" t="s">
        <v>105</v>
      </c>
      <c r="B11" s="228"/>
      <c r="C11" s="228"/>
      <c r="D11" s="229"/>
      <c r="E11" s="20">
        <f>VLOOKUP(E7,'Emission Factors'!A7:D14,2,FALSE)</f>
        <v>1.1999999999999999E-3</v>
      </c>
      <c r="F11" s="131">
        <f>VLOOKUP(F7,'Emission Factors'!A7:D14,2,FALSE)</f>
        <v>1.1999999999999999E-3</v>
      </c>
      <c r="G11" s="21">
        <f>VLOOKUP(G7,'Emission Factors'!A7:D14,2,FALSE)</f>
        <v>1.1999999999999999E-3</v>
      </c>
      <c r="H11" s="21">
        <f>VLOOKUP(H7,'Emission Factors'!A7:D14,2,FALSE)</f>
        <v>1.1999999999999999E-3</v>
      </c>
      <c r="I11" s="21">
        <f>VLOOKUP(I7,'Emission Factors'!A7:D14,2,FALSE)</f>
        <v>1.1999999999999999E-3</v>
      </c>
      <c r="J11" s="21">
        <f>VLOOKUP(J7,'Emission Factors'!A7:D14,2,FALSE)</f>
        <v>1.1999999999999999E-3</v>
      </c>
      <c r="K11" s="22">
        <f>VLOOKUP(K7,'Emission Factors'!A7:D14,2,FALSE)</f>
        <v>1.1999999999999999E-3</v>
      </c>
    </row>
    <row r="12" spans="1:11" ht="14.25">
      <c r="A12" s="206" t="s">
        <v>106</v>
      </c>
      <c r="B12" s="207"/>
      <c r="C12" s="207"/>
      <c r="D12" s="208"/>
      <c r="E12" s="20">
        <f>VLOOKUP(E7,'Emission Factors'!A7:D14,3,FALSE)</f>
        <v>5.4000000000000001E-4</v>
      </c>
      <c r="F12" s="21">
        <f>VLOOKUP(F7,'Emission Factors'!A7:D14,3,FALSE)</f>
        <v>5.4000000000000001E-4</v>
      </c>
      <c r="G12" s="21">
        <f>VLOOKUP(G7,'Emission Factors'!A7:D14,3,FALSE)</f>
        <v>5.4000000000000001E-4</v>
      </c>
      <c r="H12" s="21">
        <f>VLOOKUP(H7,'Emission Factors'!A7:D14,3,FALSE)</f>
        <v>5.4000000000000001E-4</v>
      </c>
      <c r="I12" s="21">
        <f>VLOOKUP(I7,'Emission Factors'!A7:D14,3,FALSE)</f>
        <v>5.4000000000000001E-4</v>
      </c>
      <c r="J12" s="21">
        <f>VLOOKUP(J7,'Emission Factors'!A7:D14,3,FALSE)</f>
        <v>5.4000000000000001E-4</v>
      </c>
      <c r="K12" s="22">
        <f>VLOOKUP(K7,'Emission Factors'!A7:D14,3,FALSE)</f>
        <v>5.4000000000000001E-4</v>
      </c>
    </row>
    <row r="13" spans="1:11" ht="14.25">
      <c r="A13" s="80" t="s">
        <v>109</v>
      </c>
      <c r="B13" s="75"/>
      <c r="C13" s="75"/>
      <c r="D13" s="81"/>
      <c r="E13" s="20">
        <f>VLOOKUP(E7,'Emission Factors'!A7:D14,4,FALSE)</f>
        <v>1E-4</v>
      </c>
      <c r="F13" s="21">
        <f>VLOOKUP(F7,'Emission Factors'!A7:D14,4,FALSE)</f>
        <v>1E-4</v>
      </c>
      <c r="G13" s="21">
        <f>VLOOKUP(G7,'Emission Factors'!A7:D14,4,FALSE)</f>
        <v>1E-4</v>
      </c>
      <c r="H13" s="21">
        <f>VLOOKUP(H7,'Emission Factors'!A7:D14,4,FALSE)</f>
        <v>1E-4</v>
      </c>
      <c r="I13" s="21">
        <f>VLOOKUP(I7,'Emission Factors'!A7:D14,4,FALSE)</f>
        <v>1E-4</v>
      </c>
      <c r="J13" s="21">
        <f>VLOOKUP(J7,'Emission Factors'!A7:D14,4,FALSE)</f>
        <v>1E-4</v>
      </c>
      <c r="K13" s="22">
        <f>VLOOKUP(K7,'Emission Factors'!A7:D14,4,FALSE)</f>
        <v>1E-4</v>
      </c>
    </row>
    <row r="14" spans="1:11" s="135" customFormat="1" thickBot="1">
      <c r="A14" s="192" t="s">
        <v>107</v>
      </c>
      <c r="B14" s="193"/>
      <c r="C14" s="193"/>
      <c r="D14" s="194"/>
      <c r="E14" s="138">
        <v>0.1</v>
      </c>
      <c r="F14" s="139"/>
      <c r="G14" s="139"/>
      <c r="H14" s="139"/>
      <c r="I14" s="139"/>
      <c r="J14" s="139"/>
      <c r="K14" s="139"/>
    </row>
    <row r="15" spans="1:11" ht="14.25">
      <c r="A15" s="209" t="s">
        <v>68</v>
      </c>
      <c r="B15" s="210"/>
      <c r="C15" s="210"/>
      <c r="D15" s="211"/>
      <c r="E15" s="171">
        <f t="shared" ref="E15:K15" si="0">E$14*E9*E11</f>
        <v>7.1999999999999998E-3</v>
      </c>
      <c r="F15" s="172">
        <f t="shared" si="0"/>
        <v>0</v>
      </c>
      <c r="G15" s="172">
        <f t="shared" si="0"/>
        <v>0</v>
      </c>
      <c r="H15" s="172">
        <f>H$14*H9*H11</f>
        <v>0</v>
      </c>
      <c r="I15" s="172">
        <f>I$14*I9*I11</f>
        <v>0</v>
      </c>
      <c r="J15" s="172">
        <f t="shared" si="0"/>
        <v>0</v>
      </c>
      <c r="K15" s="173">
        <f t="shared" si="0"/>
        <v>0</v>
      </c>
    </row>
    <row r="16" spans="1:11" ht="14.25">
      <c r="A16" s="206" t="s">
        <v>69</v>
      </c>
      <c r="B16" s="207"/>
      <c r="C16" s="207"/>
      <c r="D16" s="208"/>
      <c r="E16" s="171">
        <f t="shared" ref="E16:K16" si="1">E9*E12*E$14</f>
        <v>3.2399999999999998E-3</v>
      </c>
      <c r="F16" s="172">
        <f t="shared" si="1"/>
        <v>0</v>
      </c>
      <c r="G16" s="172">
        <f>G9*G12*G$14</f>
        <v>0</v>
      </c>
      <c r="H16" s="172">
        <f>H9*H12*H$14</f>
        <v>0</v>
      </c>
      <c r="I16" s="172">
        <f>I9*I12*I$14</f>
        <v>0</v>
      </c>
      <c r="J16" s="172">
        <f t="shared" si="1"/>
        <v>0</v>
      </c>
      <c r="K16" s="173">
        <f t="shared" si="1"/>
        <v>0</v>
      </c>
    </row>
    <row r="17" spans="1:11" ht="14.25">
      <c r="A17" s="76" t="s">
        <v>111</v>
      </c>
      <c r="B17" s="77"/>
      <c r="C17" s="77"/>
      <c r="D17" s="78"/>
      <c r="E17" s="171">
        <f t="shared" ref="E17:K17" si="2">E9*E14*E13</f>
        <v>6.0000000000000006E-4</v>
      </c>
      <c r="F17" s="172">
        <f t="shared" si="2"/>
        <v>0</v>
      </c>
      <c r="G17" s="172">
        <f t="shared" si="2"/>
        <v>0</v>
      </c>
      <c r="H17" s="172">
        <f>H9*H14*H13</f>
        <v>0</v>
      </c>
      <c r="I17" s="172">
        <f>I9*I14*I13</f>
        <v>0</v>
      </c>
      <c r="J17" s="172">
        <f t="shared" si="2"/>
        <v>0</v>
      </c>
      <c r="K17" s="173">
        <f t="shared" si="2"/>
        <v>0</v>
      </c>
    </row>
    <row r="18" spans="1:11" ht="14.25">
      <c r="A18" s="206" t="s">
        <v>70</v>
      </c>
      <c r="B18" s="207"/>
      <c r="C18" s="207"/>
      <c r="D18" s="208"/>
      <c r="E18" s="171">
        <f t="shared" ref="E18:K18" si="3">E$14*(E10)*E11/2000</f>
        <v>2.7599999999999993</v>
      </c>
      <c r="F18" s="172">
        <f t="shared" si="3"/>
        <v>0</v>
      </c>
      <c r="G18" s="172">
        <f t="shared" si="3"/>
        <v>0</v>
      </c>
      <c r="H18" s="172">
        <f>H$14*(H10)*H11/2000</f>
        <v>0</v>
      </c>
      <c r="I18" s="172">
        <f>I$14*(I10)*I11/2000</f>
        <v>0</v>
      </c>
      <c r="J18" s="172">
        <f t="shared" si="3"/>
        <v>0</v>
      </c>
      <c r="K18" s="173">
        <f t="shared" si="3"/>
        <v>0</v>
      </c>
    </row>
    <row r="19" spans="1:11" ht="14.25">
      <c r="A19" s="206" t="s">
        <v>71</v>
      </c>
      <c r="B19" s="207"/>
      <c r="C19" s="207"/>
      <c r="D19" s="208"/>
      <c r="E19" s="171">
        <f t="shared" ref="E19:K19" si="4">E12*E14*E10/2000</f>
        <v>1.242</v>
      </c>
      <c r="F19" s="172">
        <f t="shared" si="4"/>
        <v>0</v>
      </c>
      <c r="G19" s="172">
        <f t="shared" si="4"/>
        <v>0</v>
      </c>
      <c r="H19" s="172">
        <f>H12*H14*H10/2000</f>
        <v>0</v>
      </c>
      <c r="I19" s="172">
        <f>I12*I14*I10/2000</f>
        <v>0</v>
      </c>
      <c r="J19" s="172">
        <f t="shared" si="4"/>
        <v>0</v>
      </c>
      <c r="K19" s="173">
        <f t="shared" si="4"/>
        <v>0</v>
      </c>
    </row>
    <row r="20" spans="1:11" ht="14.25">
      <c r="A20" s="76" t="s">
        <v>110</v>
      </c>
      <c r="B20" s="77"/>
      <c r="C20" s="77"/>
      <c r="D20" s="78"/>
      <c r="E20" s="171">
        <f>(E10*E13*E14)/2000</f>
        <v>0.23</v>
      </c>
      <c r="F20" s="172">
        <f t="shared" ref="F20:K20" si="5">(F10*F13*F14)/2000</f>
        <v>0</v>
      </c>
      <c r="G20" s="172">
        <f t="shared" si="5"/>
        <v>0</v>
      </c>
      <c r="H20" s="172">
        <f>(H10*H13*H14)/2000</f>
        <v>0</v>
      </c>
      <c r="I20" s="172">
        <f>(I10*I13*I14)/2000</f>
        <v>0</v>
      </c>
      <c r="J20" s="172">
        <f t="shared" si="5"/>
        <v>0</v>
      </c>
      <c r="K20" s="173">
        <f t="shared" si="5"/>
        <v>0</v>
      </c>
    </row>
    <row r="21" spans="1:11" ht="60.75" customHeight="1" thickBot="1">
      <c r="A21" s="230" t="s">
        <v>165</v>
      </c>
      <c r="B21" s="231"/>
      <c r="C21" s="231"/>
      <c r="D21" s="231"/>
      <c r="E21" s="231"/>
      <c r="F21" s="231"/>
      <c r="G21" s="231"/>
      <c r="H21" s="231"/>
      <c r="I21" s="231"/>
      <c r="J21" s="231"/>
      <c r="K21" s="232"/>
    </row>
    <row r="22" spans="1:11">
      <c r="A22" s="204" t="s">
        <v>137</v>
      </c>
      <c r="B22" s="204"/>
      <c r="C22" s="204"/>
      <c r="D22" s="205"/>
      <c r="E22" s="124" t="s">
        <v>152</v>
      </c>
      <c r="F22" s="74" t="s">
        <v>153</v>
      </c>
      <c r="G22" s="74" t="s">
        <v>154</v>
      </c>
      <c r="H22" s="74" t="s">
        <v>155</v>
      </c>
      <c r="I22" s="74" t="s">
        <v>156</v>
      </c>
      <c r="J22" s="74" t="s">
        <v>157</v>
      </c>
      <c r="K22" s="123" t="s">
        <v>158</v>
      </c>
    </row>
    <row r="23" spans="1:11" s="141" customFormat="1">
      <c r="A23" s="202" t="s">
        <v>144</v>
      </c>
      <c r="B23" s="202"/>
      <c r="C23" s="202"/>
      <c r="D23" s="203"/>
      <c r="E23" s="140" t="s">
        <v>85</v>
      </c>
      <c r="F23" s="132" t="s">
        <v>84</v>
      </c>
      <c r="G23" s="132" t="s">
        <v>84</v>
      </c>
      <c r="H23" s="132" t="s">
        <v>84</v>
      </c>
      <c r="I23" s="132" t="s">
        <v>84</v>
      </c>
      <c r="J23" s="132" t="s">
        <v>84</v>
      </c>
      <c r="K23" s="132" t="s">
        <v>84</v>
      </c>
    </row>
    <row r="24" spans="1:11" s="144" customFormat="1" ht="15.75" thickBot="1">
      <c r="A24" s="195" t="s">
        <v>163</v>
      </c>
      <c r="B24" s="195"/>
      <c r="C24" s="195"/>
      <c r="D24" s="196"/>
      <c r="E24" s="142"/>
      <c r="F24" s="143"/>
      <c r="G24" s="143"/>
      <c r="H24" s="143"/>
      <c r="I24" s="143"/>
      <c r="J24" s="143"/>
      <c r="K24" s="143"/>
    </row>
    <row r="25" spans="1:11" s="130" customFormat="1" ht="14.25">
      <c r="A25" s="222" t="s">
        <v>8</v>
      </c>
      <c r="B25" s="223"/>
      <c r="C25" s="223"/>
      <c r="D25" s="224"/>
      <c r="E25" s="145">
        <v>60</v>
      </c>
      <c r="F25" s="146"/>
      <c r="G25" s="146"/>
      <c r="H25" s="146"/>
      <c r="I25" s="146"/>
      <c r="J25" s="146"/>
      <c r="K25" s="147"/>
    </row>
    <row r="26" spans="1:11" s="130" customFormat="1" ht="14.25">
      <c r="A26" s="206" t="s">
        <v>136</v>
      </c>
      <c r="B26" s="207"/>
      <c r="C26" s="207"/>
      <c r="D26" s="208"/>
      <c r="E26" s="148">
        <v>100000</v>
      </c>
      <c r="F26" s="137"/>
      <c r="G26" s="137"/>
      <c r="H26" s="137"/>
      <c r="I26" s="137"/>
      <c r="J26" s="137"/>
      <c r="K26" s="149"/>
    </row>
    <row r="27" spans="1:11" ht="14.25">
      <c r="A27" s="206" t="s">
        <v>105</v>
      </c>
      <c r="B27" s="207"/>
      <c r="C27" s="207"/>
      <c r="D27" s="208"/>
      <c r="E27" s="20">
        <f>VLOOKUP(E23,'Emission Factors'!A15:D18,2,FALSE)</f>
        <v>0.3</v>
      </c>
      <c r="F27" s="21">
        <f>VLOOKUP(F23,'Emission Factors'!A15:D18,2,FALSE)</f>
        <v>2.2000000000000001E-3</v>
      </c>
      <c r="G27" s="21">
        <f>VLOOKUP(G23,'Emission Factors'!A15:D18,2,FALSE)</f>
        <v>2.2000000000000001E-3</v>
      </c>
      <c r="H27" s="21">
        <f>VLOOKUP(H23,'Emission Factors'!A15:D18,2,FALSE)</f>
        <v>2.2000000000000001E-3</v>
      </c>
      <c r="I27" s="21">
        <f>VLOOKUP(I23,'Emission Factors'!A15:D18,2,FALSE)</f>
        <v>2.2000000000000001E-3</v>
      </c>
      <c r="J27" s="21">
        <f>VLOOKUP(J23,'Emission Factors'!A15:D18,2,FALSE)</f>
        <v>2.2000000000000001E-3</v>
      </c>
      <c r="K27" s="22">
        <f>VLOOKUP(K23,'Emission Factors'!A15:D18,2,FALSE)</f>
        <v>2.2000000000000001E-3</v>
      </c>
    </row>
    <row r="28" spans="1:11" ht="14.25">
      <c r="A28" s="206" t="s">
        <v>106</v>
      </c>
      <c r="B28" s="207"/>
      <c r="C28" s="207"/>
      <c r="D28" s="208"/>
      <c r="E28" s="20">
        <f>VLOOKUP(E23,'Emission Factors'!A15:D18,3,FALSE)</f>
        <v>7.1999999999999995E-2</v>
      </c>
      <c r="F28" s="21">
        <f>VLOOKUP(F23,'Emission Factors'!A15:D18,3,FALSE)</f>
        <v>7.3999999999999999E-4</v>
      </c>
      <c r="G28" s="21">
        <f>VLOOKUP(G23,'Emission Factors'!A15:D18,3,FALSE)</f>
        <v>7.3999999999999999E-4</v>
      </c>
      <c r="H28" s="21">
        <f>VLOOKUP(H23,'Emission Factors'!A15:D18,3,FALSE)</f>
        <v>7.3999999999999999E-4</v>
      </c>
      <c r="I28" s="21">
        <f>VLOOKUP(I23,'Emission Factors'!A15:D18,3,FALSE)</f>
        <v>7.3999999999999999E-4</v>
      </c>
      <c r="J28" s="21">
        <f>VLOOKUP(J23,'Emission Factors'!A15:D18,3,FALSE)</f>
        <v>7.3999999999999999E-4</v>
      </c>
      <c r="K28" s="22">
        <f>VLOOKUP(K23,'Emission Factors'!A15:D18,3,FALSE)</f>
        <v>7.3999999999999999E-4</v>
      </c>
    </row>
    <row r="29" spans="1:11" ht="14.25">
      <c r="A29" s="80" t="s">
        <v>109</v>
      </c>
      <c r="B29" s="75"/>
      <c r="C29" s="75"/>
      <c r="D29" s="75"/>
      <c r="E29" s="20">
        <f>VLOOKUP(E23,'Emission Factors'!A15:D18,4,FALSE)</f>
        <v>1.0999999999999999E-2</v>
      </c>
      <c r="F29" s="21">
        <f>VLOOKUP(F23,'Emission Factors'!A15:D18,4,FALSE)</f>
        <v>5.0000000000000002E-5</v>
      </c>
      <c r="G29" s="21">
        <f>VLOOKUP(G23,'Emission Factors'!A15:D18,4,FALSE)</f>
        <v>5.0000000000000002E-5</v>
      </c>
      <c r="H29" s="24">
        <f>VLOOKUP(H23,'Emission Factors'!A15:D18,4,FALSE)</f>
        <v>5.0000000000000002E-5</v>
      </c>
      <c r="I29" s="21">
        <f>VLOOKUP(I23,'Emission Factors'!A15:D18,4,FALSE)</f>
        <v>5.0000000000000002E-5</v>
      </c>
      <c r="J29" s="25">
        <f>VLOOKUP(J23,'Emission Factors'!A15:D18,4,FALSE)</f>
        <v>5.0000000000000002E-5</v>
      </c>
      <c r="K29" s="26">
        <f>VLOOKUP(K23,'Emission Factors'!A15:D18,4,FALSE)</f>
        <v>5.0000000000000002E-5</v>
      </c>
    </row>
    <row r="30" spans="1:11" thickBot="1">
      <c r="A30" s="192" t="s">
        <v>108</v>
      </c>
      <c r="B30" s="193"/>
      <c r="C30" s="193"/>
      <c r="D30" s="194"/>
      <c r="E30" s="138">
        <v>0.1</v>
      </c>
      <c r="F30" s="139"/>
      <c r="G30" s="139"/>
      <c r="H30" s="139"/>
      <c r="I30" s="139"/>
      <c r="J30" s="139"/>
      <c r="K30" s="150"/>
    </row>
    <row r="31" spans="1:11" ht="14.25">
      <c r="A31" s="209" t="s">
        <v>68</v>
      </c>
      <c r="B31" s="210"/>
      <c r="C31" s="210"/>
      <c r="D31" s="211"/>
      <c r="E31" s="171">
        <f t="shared" ref="E31:K31" si="6">E25*E27*E30</f>
        <v>1.8</v>
      </c>
      <c r="F31" s="172">
        <f t="shared" si="6"/>
        <v>0</v>
      </c>
      <c r="G31" s="172">
        <f t="shared" si="6"/>
        <v>0</v>
      </c>
      <c r="H31" s="172">
        <f t="shared" si="6"/>
        <v>0</v>
      </c>
      <c r="I31" s="172">
        <f t="shared" si="6"/>
        <v>0</v>
      </c>
      <c r="J31" s="172">
        <f t="shared" si="6"/>
        <v>0</v>
      </c>
      <c r="K31" s="173">
        <f t="shared" si="6"/>
        <v>0</v>
      </c>
    </row>
    <row r="32" spans="1:11" ht="14.25">
      <c r="A32" s="206" t="s">
        <v>69</v>
      </c>
      <c r="B32" s="207"/>
      <c r="C32" s="207"/>
      <c r="D32" s="208"/>
      <c r="E32" s="171">
        <f t="shared" ref="E32:K32" si="7">E25*E28*E30</f>
        <v>0.43199999999999994</v>
      </c>
      <c r="F32" s="172">
        <f t="shared" si="7"/>
        <v>0</v>
      </c>
      <c r="G32" s="172">
        <f t="shared" si="7"/>
        <v>0</v>
      </c>
      <c r="H32" s="172">
        <f t="shared" si="7"/>
        <v>0</v>
      </c>
      <c r="I32" s="172">
        <f t="shared" si="7"/>
        <v>0</v>
      </c>
      <c r="J32" s="172">
        <f t="shared" si="7"/>
        <v>0</v>
      </c>
      <c r="K32" s="173">
        <f t="shared" si="7"/>
        <v>0</v>
      </c>
    </row>
    <row r="33" spans="1:11" ht="14.25">
      <c r="A33" s="76" t="s">
        <v>111</v>
      </c>
      <c r="B33" s="77"/>
      <c r="C33" s="77"/>
      <c r="D33" s="77"/>
      <c r="E33" s="171">
        <f t="shared" ref="E33:K33" si="8">E25*E30*E29</f>
        <v>6.6000000000000003E-2</v>
      </c>
      <c r="F33" s="172">
        <f t="shared" si="8"/>
        <v>0</v>
      </c>
      <c r="G33" s="172">
        <f t="shared" si="8"/>
        <v>0</v>
      </c>
      <c r="H33" s="172">
        <f t="shared" si="8"/>
        <v>0</v>
      </c>
      <c r="I33" s="172">
        <f t="shared" si="8"/>
        <v>0</v>
      </c>
      <c r="J33" s="172">
        <f t="shared" si="8"/>
        <v>0</v>
      </c>
      <c r="K33" s="173">
        <f t="shared" si="8"/>
        <v>0</v>
      </c>
    </row>
    <row r="34" spans="1:11" ht="14.25">
      <c r="A34" s="206" t="s">
        <v>70</v>
      </c>
      <c r="B34" s="207"/>
      <c r="C34" s="207"/>
      <c r="D34" s="208"/>
      <c r="E34" s="171">
        <f t="shared" ref="E34:K34" si="9">E26*E27*E30*(1/2000)</f>
        <v>1.5</v>
      </c>
      <c r="F34" s="172">
        <f t="shared" si="9"/>
        <v>0</v>
      </c>
      <c r="G34" s="172">
        <f t="shared" si="9"/>
        <v>0</v>
      </c>
      <c r="H34" s="172">
        <f t="shared" si="9"/>
        <v>0</v>
      </c>
      <c r="I34" s="172">
        <f t="shared" si="9"/>
        <v>0</v>
      </c>
      <c r="J34" s="172">
        <f t="shared" si="9"/>
        <v>0</v>
      </c>
      <c r="K34" s="173">
        <f t="shared" si="9"/>
        <v>0</v>
      </c>
    </row>
    <row r="35" spans="1:11" ht="14.25">
      <c r="A35" s="206" t="s">
        <v>71</v>
      </c>
      <c r="B35" s="207"/>
      <c r="C35" s="207"/>
      <c r="D35" s="208"/>
      <c r="E35" s="171">
        <f t="shared" ref="E35:K35" si="10">E26*E28*E30*(1/2000)</f>
        <v>0.36</v>
      </c>
      <c r="F35" s="172">
        <f t="shared" si="10"/>
        <v>0</v>
      </c>
      <c r="G35" s="172">
        <f t="shared" si="10"/>
        <v>0</v>
      </c>
      <c r="H35" s="172">
        <f t="shared" si="10"/>
        <v>0</v>
      </c>
      <c r="I35" s="172">
        <f t="shared" si="10"/>
        <v>0</v>
      </c>
      <c r="J35" s="172">
        <f t="shared" si="10"/>
        <v>0</v>
      </c>
      <c r="K35" s="173">
        <f t="shared" si="10"/>
        <v>0</v>
      </c>
    </row>
    <row r="36" spans="1:11" thickBot="1">
      <c r="A36" s="27" t="s">
        <v>110</v>
      </c>
      <c r="B36" s="28"/>
      <c r="C36" s="28"/>
      <c r="D36" s="28"/>
      <c r="E36" s="174">
        <f t="shared" ref="E36:K36" si="11">(E26*E29*E30)/2000</f>
        <v>5.5E-2</v>
      </c>
      <c r="F36" s="175">
        <f t="shared" si="11"/>
        <v>0</v>
      </c>
      <c r="G36" s="175">
        <f t="shared" si="11"/>
        <v>0</v>
      </c>
      <c r="H36" s="175">
        <f t="shared" si="11"/>
        <v>0</v>
      </c>
      <c r="I36" s="175">
        <f t="shared" si="11"/>
        <v>0</v>
      </c>
      <c r="J36" s="175">
        <f t="shared" si="11"/>
        <v>0</v>
      </c>
      <c r="K36" s="176">
        <f t="shared" si="11"/>
        <v>0</v>
      </c>
    </row>
    <row r="37" spans="1:11" s="234" customFormat="1" ht="47.25" customHeight="1" thickBot="1">
      <c r="A37" s="234" t="s">
        <v>159</v>
      </c>
    </row>
    <row r="38" spans="1:11" s="233" customFormat="1" ht="15.75" thickBot="1">
      <c r="A38" s="200" t="s">
        <v>138</v>
      </c>
      <c r="B38" s="200"/>
      <c r="C38" s="200"/>
      <c r="D38" s="201"/>
      <c r="E38" s="29" t="s">
        <v>12</v>
      </c>
      <c r="F38" s="120" t="s">
        <v>123</v>
      </c>
      <c r="G38" s="237" t="s">
        <v>167</v>
      </c>
    </row>
    <row r="39" spans="1:11" ht="15.75" thickBot="1">
      <c r="A39" s="235" t="s">
        <v>163</v>
      </c>
      <c r="B39" s="235"/>
      <c r="C39" s="235"/>
      <c r="D39" s="236"/>
      <c r="E39" s="151"/>
      <c r="F39" s="152"/>
      <c r="G39" s="237" t="s">
        <v>167</v>
      </c>
      <c r="H39" s="233"/>
      <c r="I39" s="233"/>
      <c r="J39" s="233"/>
      <c r="K39" s="233"/>
    </row>
    <row r="40" spans="1:11" ht="14.25">
      <c r="A40" s="222" t="s">
        <v>8</v>
      </c>
      <c r="B40" s="223"/>
      <c r="C40" s="223"/>
      <c r="D40" s="224"/>
      <c r="E40" s="145">
        <v>60</v>
      </c>
      <c r="F40" s="147">
        <v>60</v>
      </c>
      <c r="G40" s="237" t="s">
        <v>167</v>
      </c>
      <c r="H40" s="233"/>
      <c r="I40" s="233"/>
      <c r="J40" s="233"/>
      <c r="K40" s="233"/>
    </row>
    <row r="41" spans="1:11" ht="14.25">
      <c r="A41" s="206" t="s">
        <v>136</v>
      </c>
      <c r="B41" s="207"/>
      <c r="C41" s="207"/>
      <c r="D41" s="208"/>
      <c r="E41" s="148">
        <v>8000000</v>
      </c>
      <c r="F41" s="149">
        <v>8000000</v>
      </c>
      <c r="G41" s="237" t="s">
        <v>167</v>
      </c>
      <c r="H41" s="233"/>
      <c r="I41" s="233"/>
      <c r="J41" s="233"/>
      <c r="K41" s="233"/>
    </row>
    <row r="42" spans="1:11" ht="14.25">
      <c r="A42" s="206" t="s">
        <v>105</v>
      </c>
      <c r="B42" s="207"/>
      <c r="C42" s="207"/>
      <c r="D42" s="208"/>
      <c r="E42" s="121">
        <v>3.4E-5</v>
      </c>
      <c r="F42" s="30">
        <v>2.1000000000000001E-4</v>
      </c>
      <c r="G42" s="237" t="s">
        <v>167</v>
      </c>
      <c r="H42" s="233"/>
      <c r="I42" s="233"/>
      <c r="J42" s="233"/>
      <c r="K42" s="233"/>
    </row>
    <row r="43" spans="1:11" ht="14.25">
      <c r="A43" s="206" t="s">
        <v>106</v>
      </c>
      <c r="B43" s="207"/>
      <c r="C43" s="207"/>
      <c r="D43" s="208"/>
      <c r="E43" s="122">
        <v>1.5999999999999999E-5</v>
      </c>
      <c r="F43" s="30">
        <v>1E-4</v>
      </c>
      <c r="G43" s="237" t="s">
        <v>167</v>
      </c>
      <c r="H43" s="233"/>
      <c r="I43" s="233"/>
      <c r="J43" s="233"/>
      <c r="K43" s="233"/>
    </row>
    <row r="44" spans="1:11" thickBot="1">
      <c r="A44" s="80" t="s">
        <v>109</v>
      </c>
      <c r="B44" s="75"/>
      <c r="C44" s="75"/>
      <c r="D44" s="75"/>
      <c r="E44" s="121">
        <v>1.9999999999999999E-6</v>
      </c>
      <c r="F44" s="31">
        <v>1.5E-5</v>
      </c>
      <c r="G44" s="237" t="s">
        <v>167</v>
      </c>
      <c r="H44" s="233"/>
      <c r="I44" s="233"/>
      <c r="J44" s="233"/>
      <c r="K44" s="233"/>
    </row>
    <row r="45" spans="1:11" thickBot="1">
      <c r="A45" s="192" t="s">
        <v>108</v>
      </c>
      <c r="B45" s="193"/>
      <c r="C45" s="193"/>
      <c r="D45" s="194"/>
      <c r="E45" s="153">
        <v>0.25</v>
      </c>
      <c r="F45" s="150">
        <v>0.05</v>
      </c>
      <c r="G45" s="32" t="s">
        <v>13</v>
      </c>
      <c r="H45" s="239" t="s">
        <v>167</v>
      </c>
      <c r="I45" s="240"/>
      <c r="J45" s="240"/>
      <c r="K45" s="240"/>
    </row>
    <row r="46" spans="1:11" ht="14.25">
      <c r="A46" s="209" t="s">
        <v>68</v>
      </c>
      <c r="B46" s="210"/>
      <c r="C46" s="210"/>
      <c r="D46" s="211"/>
      <c r="E46" s="171">
        <f>E40*E42*E45</f>
        <v>5.1000000000000004E-4</v>
      </c>
      <c r="F46" s="173">
        <f>F40*F42*F45</f>
        <v>6.3000000000000003E-4</v>
      </c>
      <c r="G46" s="173">
        <f t="shared" ref="G46:G51" si="12">SUM(E46:F46)</f>
        <v>1.14E-3</v>
      </c>
      <c r="H46" s="239" t="s">
        <v>167</v>
      </c>
      <c r="I46" s="240"/>
      <c r="J46" s="240"/>
      <c r="K46" s="240"/>
    </row>
    <row r="47" spans="1:11" ht="14.25">
      <c r="A47" s="206" t="s">
        <v>69</v>
      </c>
      <c r="B47" s="207"/>
      <c r="C47" s="207"/>
      <c r="D47" s="208"/>
      <c r="E47" s="171">
        <f>E40*E43*E45</f>
        <v>2.3999999999999998E-4</v>
      </c>
      <c r="F47" s="173">
        <f>F40*F43*F45</f>
        <v>3.0000000000000003E-4</v>
      </c>
      <c r="G47" s="173">
        <f t="shared" si="12"/>
        <v>5.4000000000000001E-4</v>
      </c>
      <c r="H47" s="239" t="s">
        <v>167</v>
      </c>
      <c r="I47" s="240"/>
      <c r="J47" s="240"/>
      <c r="K47" s="240"/>
    </row>
    <row r="48" spans="1:11" ht="14.25">
      <c r="A48" s="76" t="s">
        <v>111</v>
      </c>
      <c r="B48" s="77"/>
      <c r="C48" s="77"/>
      <c r="D48" s="77"/>
      <c r="E48" s="171">
        <f>E40*E45*E44</f>
        <v>2.9999999999999997E-5</v>
      </c>
      <c r="F48" s="173">
        <f>F40*F45*F44</f>
        <v>4.5000000000000003E-5</v>
      </c>
      <c r="G48" s="173">
        <f t="shared" si="12"/>
        <v>7.5000000000000007E-5</v>
      </c>
      <c r="H48" s="256" t="s">
        <v>167</v>
      </c>
      <c r="I48" s="257"/>
      <c r="J48" s="257"/>
      <c r="K48" s="257"/>
    </row>
    <row r="49" spans="1:11" ht="14.25">
      <c r="A49" s="206" t="s">
        <v>70</v>
      </c>
      <c r="B49" s="207"/>
      <c r="C49" s="207"/>
      <c r="D49" s="208"/>
      <c r="E49" s="171">
        <f>E41*E42*E45*(1/2000)</f>
        <v>3.4000000000000002E-2</v>
      </c>
      <c r="F49" s="173">
        <f>F41*F42*F45*(1/2000)</f>
        <v>4.2000000000000003E-2</v>
      </c>
      <c r="G49" s="173">
        <f t="shared" si="12"/>
        <v>7.6000000000000012E-2</v>
      </c>
      <c r="H49" s="256" t="s">
        <v>167</v>
      </c>
      <c r="I49" s="257"/>
      <c r="J49" s="257"/>
      <c r="K49" s="257"/>
    </row>
    <row r="50" spans="1:11" ht="14.25">
      <c r="A50" s="206" t="s">
        <v>71</v>
      </c>
      <c r="B50" s="207"/>
      <c r="C50" s="207"/>
      <c r="D50" s="208"/>
      <c r="E50" s="171">
        <f>E41*E43*E45*(1/2000)</f>
        <v>1.6E-2</v>
      </c>
      <c r="F50" s="173">
        <f>F41*F43*F45*(1/2000)</f>
        <v>0.02</v>
      </c>
      <c r="G50" s="173">
        <f t="shared" si="12"/>
        <v>3.6000000000000004E-2</v>
      </c>
      <c r="H50" s="258" t="s">
        <v>167</v>
      </c>
      <c r="I50" s="259"/>
      <c r="J50" s="259"/>
      <c r="K50" s="259"/>
    </row>
    <row r="51" spans="1:11" thickBot="1">
      <c r="A51" s="27" t="s">
        <v>110</v>
      </c>
      <c r="B51" s="28"/>
      <c r="C51" s="28"/>
      <c r="D51" s="28"/>
      <c r="E51" s="174">
        <f>(E41*E44*E45)/2000</f>
        <v>2E-3</v>
      </c>
      <c r="F51" s="176">
        <f>(F41*F44*F45)/2000</f>
        <v>3.0000000000000001E-3</v>
      </c>
      <c r="G51" s="176">
        <f t="shared" si="12"/>
        <v>5.0000000000000001E-3</v>
      </c>
      <c r="H51" s="256" t="s">
        <v>167</v>
      </c>
      <c r="I51" s="257"/>
      <c r="J51" s="257"/>
      <c r="K51" s="257"/>
    </row>
    <row r="52" spans="1:11" ht="108" customHeight="1" thickBot="1">
      <c r="A52" s="241" t="s">
        <v>164</v>
      </c>
      <c r="B52" s="242"/>
      <c r="C52" s="242"/>
      <c r="D52" s="242"/>
      <c r="E52" s="242"/>
      <c r="F52" s="242"/>
      <c r="G52" s="242"/>
      <c r="H52" s="242"/>
      <c r="I52" s="242"/>
      <c r="J52" s="242"/>
      <c r="K52" s="242"/>
    </row>
    <row r="53" spans="1:11" ht="15.75" thickBot="1">
      <c r="A53" s="198" t="s">
        <v>161</v>
      </c>
      <c r="B53" s="198"/>
      <c r="C53" s="199"/>
      <c r="D53" s="118" t="s">
        <v>17</v>
      </c>
      <c r="E53" s="119" t="s">
        <v>18</v>
      </c>
      <c r="F53" s="119" t="s">
        <v>19</v>
      </c>
      <c r="G53" s="119" t="s">
        <v>112</v>
      </c>
      <c r="H53" s="119" t="s">
        <v>20</v>
      </c>
      <c r="I53" s="119" t="s">
        <v>21</v>
      </c>
      <c r="J53" s="120" t="s">
        <v>113</v>
      </c>
      <c r="K53" s="79" t="s">
        <v>167</v>
      </c>
    </row>
    <row r="54" spans="1:11">
      <c r="A54" s="212" t="s">
        <v>144</v>
      </c>
      <c r="B54" s="212"/>
      <c r="C54" s="213"/>
      <c r="D54" s="140" t="s">
        <v>88</v>
      </c>
      <c r="E54" s="132" t="s">
        <v>88</v>
      </c>
      <c r="F54" s="132" t="s">
        <v>87</v>
      </c>
      <c r="G54" s="132" t="s">
        <v>88</v>
      </c>
      <c r="H54" s="132" t="s">
        <v>88</v>
      </c>
      <c r="I54" s="132" t="s">
        <v>88</v>
      </c>
      <c r="J54" s="133" t="s">
        <v>88</v>
      </c>
      <c r="K54" s="79" t="s">
        <v>167</v>
      </c>
    </row>
    <row r="55" spans="1:11" ht="15.75" thickBot="1">
      <c r="A55" s="235" t="s">
        <v>163</v>
      </c>
      <c r="B55" s="235"/>
      <c r="C55" s="236"/>
      <c r="D55" s="138">
        <v>1</v>
      </c>
      <c r="E55" s="139"/>
      <c r="F55" s="139"/>
      <c r="G55" s="139"/>
      <c r="H55" s="139"/>
      <c r="I55" s="139"/>
      <c r="J55" s="150"/>
      <c r="K55" s="79" t="s">
        <v>167</v>
      </c>
    </row>
    <row r="56" spans="1:11" ht="14.25">
      <c r="A56" s="222" t="s">
        <v>73</v>
      </c>
      <c r="B56" s="223"/>
      <c r="C56" s="224"/>
      <c r="D56" s="154"/>
      <c r="E56" s="146"/>
      <c r="F56" s="146"/>
      <c r="G56" s="146"/>
      <c r="H56" s="146"/>
      <c r="I56" s="146"/>
      <c r="J56" s="147"/>
      <c r="K56" s="79" t="s">
        <v>167</v>
      </c>
    </row>
    <row r="57" spans="1:11" ht="14.25">
      <c r="A57" s="206" t="s">
        <v>74</v>
      </c>
      <c r="B57" s="207"/>
      <c r="C57" s="208"/>
      <c r="D57" s="148"/>
      <c r="E57" s="137"/>
      <c r="F57" s="137"/>
      <c r="G57" s="137"/>
      <c r="H57" s="137"/>
      <c r="I57" s="137"/>
      <c r="J57" s="133"/>
      <c r="K57" s="79" t="s">
        <v>167</v>
      </c>
    </row>
    <row r="58" spans="1:11" ht="14.25">
      <c r="A58" s="206" t="s">
        <v>75</v>
      </c>
      <c r="B58" s="207"/>
      <c r="C58" s="208"/>
      <c r="D58" s="155">
        <v>3</v>
      </c>
      <c r="E58" s="156"/>
      <c r="F58" s="156"/>
      <c r="G58" s="156"/>
      <c r="H58" s="156"/>
      <c r="I58" s="156"/>
      <c r="J58" s="133"/>
      <c r="K58" s="79" t="s">
        <v>167</v>
      </c>
    </row>
    <row r="59" spans="1:11" ht="14.25">
      <c r="A59" s="206" t="s">
        <v>105</v>
      </c>
      <c r="B59" s="207"/>
      <c r="C59" s="208"/>
      <c r="D59" s="33">
        <f>VLOOKUP(D54,'Emission Factors'!A19:D20,2,FALSE)</f>
        <v>1.3999999999999999E-4</v>
      </c>
      <c r="E59" s="34">
        <f>VLOOKUP(E54,'Emission Factors'!A19:D20,2,FALSE)</f>
        <v>1.3999999999999999E-4</v>
      </c>
      <c r="F59" s="34">
        <f>VLOOKUP(F54,'Emission Factors'!A19:D20,2,FALSE)</f>
        <v>3.0000000000000001E-3</v>
      </c>
      <c r="G59" s="34">
        <f>VLOOKUP(G54,'Emission Factors'!A19:D20,2,FALSE)</f>
        <v>1.3999999999999999E-4</v>
      </c>
      <c r="H59" s="34">
        <f>VLOOKUP(H54,'Emission Factors'!A19:D20,2,FALSE)</f>
        <v>1.3999999999999999E-4</v>
      </c>
      <c r="I59" s="34">
        <f>VLOOKUP(I54,'Emission Factors'!A19:D20,2,FALSE)</f>
        <v>1.3999999999999999E-4</v>
      </c>
      <c r="J59" s="22">
        <f>VLOOKUP(J54,'Emission Factors'!A19:D20,2,FALSE)</f>
        <v>1.3999999999999999E-4</v>
      </c>
      <c r="K59" s="79" t="s">
        <v>167</v>
      </c>
    </row>
    <row r="60" spans="1:11" ht="14.25">
      <c r="A60" s="206" t="s">
        <v>106</v>
      </c>
      <c r="B60" s="207"/>
      <c r="C60" s="208"/>
      <c r="D60" s="33">
        <f>VLOOKUP(D54,'Emission Factors'!A19:D20,3,FALSE)</f>
        <v>4.6E-5</v>
      </c>
      <c r="E60" s="34">
        <f>VLOOKUP(E54,'Emission Factors'!A19:D20,3,FALSE)</f>
        <v>4.6E-5</v>
      </c>
      <c r="F60" s="34">
        <f>VLOOKUP(F54,'Emission Factors'!A19:D20,3,FALSE)</f>
        <v>1.1000000000000001E-3</v>
      </c>
      <c r="G60" s="34">
        <f>VLOOKUP(G54,'Emission Factors'!A19:D20,3,FALSE)</f>
        <v>4.6E-5</v>
      </c>
      <c r="H60" s="34">
        <f>VLOOKUP(H54,'Emission Factors'!A19:D20,3,FALSE)</f>
        <v>4.6E-5</v>
      </c>
      <c r="I60" s="34">
        <f>VLOOKUP(I54,'Emission Factors'!A19:D20,3,FALSE)</f>
        <v>4.6E-5</v>
      </c>
      <c r="J60" s="22">
        <f>VLOOKUP(J54,'Emission Factors'!A19:D20,3,FALSE)</f>
        <v>4.6E-5</v>
      </c>
      <c r="K60" s="79" t="s">
        <v>167</v>
      </c>
    </row>
    <row r="61" spans="1:11" ht="14.25">
      <c r="A61" s="80" t="s">
        <v>109</v>
      </c>
      <c r="B61" s="75"/>
      <c r="C61" s="81"/>
      <c r="D61" s="20">
        <f>VLOOKUP(D54,'Emission Factors'!A19:D20,4,FALSE)</f>
        <v>1.2999999999999999E-5</v>
      </c>
      <c r="E61" s="21">
        <f>VLOOKUP(E54,'Emission Factors'!A19:D20,4,FALSE)</f>
        <v>1.2999999999999999E-5</v>
      </c>
      <c r="F61" s="21">
        <f>VLOOKUP(F54,'Emission Factors'!A19:D20,4,FALSE)</f>
        <v>1.7000000000000001E-4</v>
      </c>
      <c r="G61" s="21">
        <f>VLOOKUP(G54,'Emission Factors'!A19:D20,4,FALSE)</f>
        <v>1.2999999999999999E-5</v>
      </c>
      <c r="H61" s="21">
        <f>VLOOKUP(H54,'Emission Factors'!A19:D20,4,FALSE)</f>
        <v>1.2999999999999999E-5</v>
      </c>
      <c r="I61" s="21">
        <f>VLOOKUP(I54,'Emission Factors'!A19:D20,4,FALSE)</f>
        <v>1.2999999999999999E-5</v>
      </c>
      <c r="J61" s="22">
        <f>VLOOKUP(J54,'Emission Factors'!A19:D20,4,FALSE)</f>
        <v>1.2999999999999999E-5</v>
      </c>
      <c r="K61" s="79" t="s">
        <v>167</v>
      </c>
    </row>
    <row r="62" spans="1:11" thickBot="1">
      <c r="A62" s="192" t="s">
        <v>107</v>
      </c>
      <c r="B62" s="193"/>
      <c r="C62" s="194"/>
      <c r="D62" s="138">
        <v>1</v>
      </c>
      <c r="E62" s="139"/>
      <c r="F62" s="139"/>
      <c r="G62" s="139"/>
      <c r="H62" s="139"/>
      <c r="I62" s="139"/>
      <c r="J62" s="150"/>
      <c r="K62" s="79" t="s">
        <v>167</v>
      </c>
    </row>
    <row r="63" spans="1:11" ht="14.25">
      <c r="A63" s="209" t="s">
        <v>68</v>
      </c>
      <c r="B63" s="210"/>
      <c r="C63" s="211"/>
      <c r="D63" s="177">
        <f t="shared" ref="D63:J63" si="13">D56*D59*D62*D58</f>
        <v>0</v>
      </c>
      <c r="E63" s="178">
        <f t="shared" si="13"/>
        <v>0</v>
      </c>
      <c r="F63" s="178">
        <f t="shared" si="13"/>
        <v>0</v>
      </c>
      <c r="G63" s="178">
        <f t="shared" si="13"/>
        <v>0</v>
      </c>
      <c r="H63" s="178">
        <f t="shared" si="13"/>
        <v>0</v>
      </c>
      <c r="I63" s="178">
        <f t="shared" si="13"/>
        <v>0</v>
      </c>
      <c r="J63" s="178">
        <f t="shared" si="13"/>
        <v>0</v>
      </c>
      <c r="K63" s="170" t="s">
        <v>167</v>
      </c>
    </row>
    <row r="64" spans="1:11" ht="14.25">
      <c r="A64" s="206" t="s">
        <v>69</v>
      </c>
      <c r="B64" s="207"/>
      <c r="C64" s="208"/>
      <c r="D64" s="171">
        <f t="shared" ref="D64:J64" si="14">D56*D60*D62*D58</f>
        <v>0</v>
      </c>
      <c r="E64" s="172">
        <f t="shared" si="14"/>
        <v>0</v>
      </c>
      <c r="F64" s="172">
        <f t="shared" si="14"/>
        <v>0</v>
      </c>
      <c r="G64" s="172">
        <f t="shared" si="14"/>
        <v>0</v>
      </c>
      <c r="H64" s="172">
        <f t="shared" si="14"/>
        <v>0</v>
      </c>
      <c r="I64" s="172">
        <f t="shared" si="14"/>
        <v>0</v>
      </c>
      <c r="J64" s="172">
        <f t="shared" si="14"/>
        <v>0</v>
      </c>
      <c r="K64" s="170" t="s">
        <v>167</v>
      </c>
    </row>
    <row r="65" spans="1:12" ht="14.25">
      <c r="A65" s="76" t="s">
        <v>111</v>
      </c>
      <c r="B65" s="77"/>
      <c r="C65" s="77"/>
      <c r="D65" s="171">
        <f t="shared" ref="D65:J65" si="15">D56*D58*D61*D62</f>
        <v>0</v>
      </c>
      <c r="E65" s="172">
        <f t="shared" si="15"/>
        <v>0</v>
      </c>
      <c r="F65" s="172">
        <f t="shared" si="15"/>
        <v>0</v>
      </c>
      <c r="G65" s="172">
        <f t="shared" si="15"/>
        <v>0</v>
      </c>
      <c r="H65" s="172">
        <f t="shared" si="15"/>
        <v>0</v>
      </c>
      <c r="I65" s="172">
        <f t="shared" si="15"/>
        <v>0</v>
      </c>
      <c r="J65" s="172">
        <f t="shared" si="15"/>
        <v>0</v>
      </c>
      <c r="K65" s="170" t="s">
        <v>167</v>
      </c>
    </row>
    <row r="66" spans="1:12" ht="14.25">
      <c r="A66" s="206" t="s">
        <v>70</v>
      </c>
      <c r="B66" s="207"/>
      <c r="C66" s="208"/>
      <c r="D66" s="171">
        <f t="shared" ref="D66:J66" si="16">D57*D59*D62*(1/2000)*D58</f>
        <v>0</v>
      </c>
      <c r="E66" s="172">
        <f t="shared" si="16"/>
        <v>0</v>
      </c>
      <c r="F66" s="172">
        <f t="shared" si="16"/>
        <v>0</v>
      </c>
      <c r="G66" s="172">
        <f t="shared" si="16"/>
        <v>0</v>
      </c>
      <c r="H66" s="172">
        <f t="shared" si="16"/>
        <v>0</v>
      </c>
      <c r="I66" s="172">
        <f t="shared" si="16"/>
        <v>0</v>
      </c>
      <c r="J66" s="172">
        <f t="shared" si="16"/>
        <v>0</v>
      </c>
      <c r="K66" s="170" t="s">
        <v>167</v>
      </c>
    </row>
    <row r="67" spans="1:12" ht="14.25">
      <c r="A67" s="206" t="s">
        <v>71</v>
      </c>
      <c r="B67" s="207"/>
      <c r="C67" s="208"/>
      <c r="D67" s="171">
        <f t="shared" ref="D67:J67" si="17">D57*D60*D62*(1/2000)*D58</f>
        <v>0</v>
      </c>
      <c r="E67" s="172">
        <f t="shared" si="17"/>
        <v>0</v>
      </c>
      <c r="F67" s="172">
        <f t="shared" si="17"/>
        <v>0</v>
      </c>
      <c r="G67" s="172">
        <f t="shared" si="17"/>
        <v>0</v>
      </c>
      <c r="H67" s="172">
        <f t="shared" si="17"/>
        <v>0</v>
      </c>
      <c r="I67" s="172">
        <f t="shared" si="17"/>
        <v>0</v>
      </c>
      <c r="J67" s="172">
        <f t="shared" si="17"/>
        <v>0</v>
      </c>
      <c r="K67" s="170" t="s">
        <v>167</v>
      </c>
    </row>
    <row r="68" spans="1:12" thickBot="1">
      <c r="A68" s="27" t="s">
        <v>110</v>
      </c>
      <c r="B68" s="28"/>
      <c r="C68" s="28"/>
      <c r="D68" s="174">
        <f t="shared" ref="D68:J68" si="18">(D57*D58*D61*D62)/2000</f>
        <v>0</v>
      </c>
      <c r="E68" s="175">
        <f t="shared" si="18"/>
        <v>0</v>
      </c>
      <c r="F68" s="175">
        <f t="shared" si="18"/>
        <v>0</v>
      </c>
      <c r="G68" s="175">
        <f t="shared" si="18"/>
        <v>0</v>
      </c>
      <c r="H68" s="175">
        <f t="shared" si="18"/>
        <v>0</v>
      </c>
      <c r="I68" s="175">
        <f t="shared" si="18"/>
        <v>0</v>
      </c>
      <c r="J68" s="175">
        <f t="shared" si="18"/>
        <v>0</v>
      </c>
      <c r="K68" s="170" t="s">
        <v>167</v>
      </c>
    </row>
    <row r="69" spans="1:12" ht="58.5" customHeight="1" thickBot="1">
      <c r="A69" s="234" t="s">
        <v>159</v>
      </c>
      <c r="B69" s="234"/>
      <c r="C69" s="234"/>
      <c r="D69" s="234"/>
      <c r="E69" s="234"/>
      <c r="F69" s="234"/>
      <c r="G69" s="234"/>
      <c r="H69" s="234"/>
      <c r="I69" s="234"/>
      <c r="J69" s="234"/>
      <c r="K69" s="234"/>
    </row>
    <row r="70" spans="1:12" thickBot="1">
      <c r="A70" s="243" t="s">
        <v>160</v>
      </c>
      <c r="B70" s="244"/>
      <c r="C70" s="245"/>
      <c r="D70" s="118" t="s">
        <v>114</v>
      </c>
      <c r="E70" s="119" t="s">
        <v>115</v>
      </c>
      <c r="F70" s="119" t="s">
        <v>116</v>
      </c>
      <c r="G70" s="119" t="s">
        <v>117</v>
      </c>
      <c r="H70" s="119" t="s">
        <v>118</v>
      </c>
      <c r="I70" s="35" t="s">
        <v>162</v>
      </c>
      <c r="J70" s="237" t="s">
        <v>167</v>
      </c>
      <c r="K70" s="238"/>
    </row>
    <row r="71" spans="1:12">
      <c r="A71" s="212" t="s">
        <v>144</v>
      </c>
      <c r="B71" s="212"/>
      <c r="C71" s="213"/>
      <c r="D71" s="140" t="s">
        <v>88</v>
      </c>
      <c r="E71" s="132" t="s">
        <v>87</v>
      </c>
      <c r="F71" s="132" t="s">
        <v>88</v>
      </c>
      <c r="G71" s="132" t="s">
        <v>88</v>
      </c>
      <c r="H71" s="132" t="s">
        <v>88</v>
      </c>
      <c r="I71" s="133" t="s">
        <v>88</v>
      </c>
      <c r="J71" s="237" t="s">
        <v>167</v>
      </c>
      <c r="K71" s="238"/>
    </row>
    <row r="72" spans="1:12" ht="15.75" thickBot="1">
      <c r="A72" s="235" t="s">
        <v>163</v>
      </c>
      <c r="B72" s="235"/>
      <c r="C72" s="236"/>
      <c r="D72" s="138"/>
      <c r="E72" s="139"/>
      <c r="F72" s="139"/>
      <c r="G72" s="139"/>
      <c r="H72" s="139"/>
      <c r="I72" s="150"/>
      <c r="J72" s="237" t="s">
        <v>167</v>
      </c>
      <c r="K72" s="238"/>
    </row>
    <row r="73" spans="1:12" ht="14.25">
      <c r="A73" s="222" t="s">
        <v>73</v>
      </c>
      <c r="B73" s="223"/>
      <c r="C73" s="224"/>
      <c r="D73" s="158"/>
      <c r="E73" s="159"/>
      <c r="F73" s="159"/>
      <c r="G73" s="159"/>
      <c r="H73" s="159"/>
      <c r="I73" s="160"/>
      <c r="J73" s="237" t="s">
        <v>167</v>
      </c>
      <c r="K73" s="238"/>
    </row>
    <row r="74" spans="1:12" ht="14.25">
      <c r="A74" s="206" t="s">
        <v>74</v>
      </c>
      <c r="B74" s="207"/>
      <c r="C74" s="208"/>
      <c r="D74" s="148"/>
      <c r="E74" s="132"/>
      <c r="F74" s="132"/>
      <c r="G74" s="132"/>
      <c r="H74" s="132"/>
      <c r="I74" s="133"/>
      <c r="J74" s="237" t="s">
        <v>167</v>
      </c>
      <c r="K74" s="238"/>
    </row>
    <row r="75" spans="1:12" ht="14.25">
      <c r="A75" s="206" t="s">
        <v>75</v>
      </c>
      <c r="B75" s="207"/>
      <c r="C75" s="208"/>
      <c r="D75" s="155"/>
      <c r="E75" s="156"/>
      <c r="F75" s="156"/>
      <c r="G75" s="156"/>
      <c r="H75" s="156"/>
      <c r="I75" s="157"/>
      <c r="J75" s="237" t="s">
        <v>167</v>
      </c>
      <c r="K75" s="238"/>
    </row>
    <row r="76" spans="1:12" ht="14.25">
      <c r="A76" s="206" t="s">
        <v>105</v>
      </c>
      <c r="B76" s="207"/>
      <c r="C76" s="208"/>
      <c r="D76" s="34">
        <f>VLOOKUP(D71,'Emission Factors'!A19:D20,2,FALSE)</f>
        <v>1.3999999999999999E-4</v>
      </c>
      <c r="E76" s="34">
        <f>VLOOKUP(E54,'Emission Factors'!A19:D20,2,FALSE)</f>
        <v>1.3999999999999999E-4</v>
      </c>
      <c r="F76" s="34">
        <f>VLOOKUP(F54,'Emission Factors'!A19:D20,2,FALSE)</f>
        <v>3.0000000000000001E-3</v>
      </c>
      <c r="G76" s="34">
        <f>VLOOKUP(G54,'Emission Factors'!A19:D20,2,FALSE)</f>
        <v>1.3999999999999999E-4</v>
      </c>
      <c r="H76" s="34">
        <f>VLOOKUP(H54,'Emission Factors'!A19:D20,2,FALSE)</f>
        <v>1.3999999999999999E-4</v>
      </c>
      <c r="I76" s="36">
        <f>VLOOKUP(I54,'Emission Factors'!A19:D20,2,FALSE)</f>
        <v>1.3999999999999999E-4</v>
      </c>
      <c r="J76" s="237" t="s">
        <v>167</v>
      </c>
      <c r="K76" s="238"/>
    </row>
    <row r="77" spans="1:12" ht="14.25">
      <c r="A77" s="206" t="s">
        <v>106</v>
      </c>
      <c r="B77" s="207"/>
      <c r="C77" s="208"/>
      <c r="D77" s="34">
        <f>VLOOKUP(D71,'Emission Factors'!A19:D20,3,FALSE)</f>
        <v>4.6E-5</v>
      </c>
      <c r="E77" s="34">
        <f>VLOOKUP(E71,'Emission Factors'!A19:D20,3,FALSE)</f>
        <v>1.1000000000000001E-3</v>
      </c>
      <c r="F77" s="34">
        <f>VLOOKUP(F71,'Emission Factors'!A19:D20,3,FALSE)</f>
        <v>4.6E-5</v>
      </c>
      <c r="G77" s="34">
        <f>VLOOKUP(G71,'Emission Factors'!A19:D20,3,FALSE)</f>
        <v>4.6E-5</v>
      </c>
      <c r="H77" s="34">
        <f>VLOOKUP(H71,'Emission Factors'!A19:D20,3,FALSE)</f>
        <v>4.6E-5</v>
      </c>
      <c r="I77" s="36">
        <f>VLOOKUP(I71,'Emission Factors'!A19:D20,3,FALSE)</f>
        <v>4.6E-5</v>
      </c>
      <c r="J77" s="237" t="s">
        <v>167</v>
      </c>
      <c r="K77" s="238"/>
    </row>
    <row r="78" spans="1:12" thickBot="1">
      <c r="A78" s="227" t="s">
        <v>109</v>
      </c>
      <c r="B78" s="228"/>
      <c r="C78" s="229"/>
      <c r="D78" s="21">
        <f>VLOOKUP(D71,'Emission Factors'!A19:D20,4,FALSE)</f>
        <v>1.2999999999999999E-5</v>
      </c>
      <c r="E78" s="21">
        <f>VLOOKUP(E71,'Emission Factors'!A19:D20,4,FALSE)</f>
        <v>1.7000000000000001E-4</v>
      </c>
      <c r="F78" s="21">
        <f>VLOOKUP(F71,'Emission Factors'!A19:D20,4,FALSE)</f>
        <v>1.2999999999999999E-5</v>
      </c>
      <c r="G78" s="21">
        <f>VLOOKUP(G71,'Emission Factors'!A19:D20,4,FALSE)</f>
        <v>1.2999999999999999E-5</v>
      </c>
      <c r="H78" s="21">
        <f>VLOOKUP(H71,'Emission Factors'!A19:D20,4,FALSE)</f>
        <v>1.2999999999999999E-5</v>
      </c>
      <c r="I78" s="22">
        <f>VLOOKUP(I71,'Emission Factors'!A19:D20,4,FALSE)</f>
        <v>1.2999999999999999E-5</v>
      </c>
      <c r="J78" s="237" t="s">
        <v>167</v>
      </c>
      <c r="K78" s="238"/>
    </row>
    <row r="79" spans="1:12" thickBot="1">
      <c r="A79" s="192" t="s">
        <v>107</v>
      </c>
      <c r="B79" s="193"/>
      <c r="C79" s="194"/>
      <c r="D79" s="138"/>
      <c r="E79" s="139"/>
      <c r="F79" s="139"/>
      <c r="G79" s="139"/>
      <c r="H79" s="139"/>
      <c r="I79" s="150"/>
      <c r="J79" s="37" t="s">
        <v>119</v>
      </c>
      <c r="K79" s="237" t="s">
        <v>167</v>
      </c>
      <c r="L79" s="238"/>
    </row>
    <row r="80" spans="1:12" ht="14.25">
      <c r="A80" s="209" t="s">
        <v>68</v>
      </c>
      <c r="B80" s="210"/>
      <c r="C80" s="211"/>
      <c r="D80" s="177">
        <f t="shared" ref="D80:I80" si="19">D73*D76*D79*D75</f>
        <v>0</v>
      </c>
      <c r="E80" s="178">
        <f t="shared" si="19"/>
        <v>0</v>
      </c>
      <c r="F80" s="178">
        <f t="shared" si="19"/>
        <v>0</v>
      </c>
      <c r="G80" s="178">
        <f t="shared" si="19"/>
        <v>0</v>
      </c>
      <c r="H80" s="178">
        <f t="shared" si="19"/>
        <v>0</v>
      </c>
      <c r="I80" s="178">
        <f t="shared" si="19"/>
        <v>0</v>
      </c>
      <c r="J80" s="184">
        <f t="shared" ref="J80:J85" si="20">SUM(D63:I63,D80:I80)</f>
        <v>0</v>
      </c>
      <c r="K80" s="237" t="s">
        <v>167</v>
      </c>
      <c r="L80" s="238"/>
    </row>
    <row r="81" spans="1:12" ht="14.25">
      <c r="A81" s="206" t="s">
        <v>69</v>
      </c>
      <c r="B81" s="207"/>
      <c r="C81" s="208"/>
      <c r="D81" s="171">
        <f t="shared" ref="D81:I81" si="21">D73*D77*D79*D75</f>
        <v>0</v>
      </c>
      <c r="E81" s="172">
        <f t="shared" si="21"/>
        <v>0</v>
      </c>
      <c r="F81" s="172">
        <f t="shared" si="21"/>
        <v>0</v>
      </c>
      <c r="G81" s="172">
        <f t="shared" si="21"/>
        <v>0</v>
      </c>
      <c r="H81" s="172">
        <f t="shared" si="21"/>
        <v>0</v>
      </c>
      <c r="I81" s="172">
        <f t="shared" si="21"/>
        <v>0</v>
      </c>
      <c r="J81" s="184">
        <f t="shared" si="20"/>
        <v>0</v>
      </c>
      <c r="K81" s="237" t="s">
        <v>167</v>
      </c>
      <c r="L81" s="238"/>
    </row>
    <row r="82" spans="1:12" ht="14.25">
      <c r="A82" s="76" t="s">
        <v>111</v>
      </c>
      <c r="B82" s="77"/>
      <c r="C82" s="77"/>
      <c r="D82" s="171">
        <f t="shared" ref="D82:I82" si="22">D73*D75*D78*D79</f>
        <v>0</v>
      </c>
      <c r="E82" s="172">
        <f t="shared" si="22"/>
        <v>0</v>
      </c>
      <c r="F82" s="172">
        <f t="shared" si="22"/>
        <v>0</v>
      </c>
      <c r="G82" s="172">
        <f t="shared" si="22"/>
        <v>0</v>
      </c>
      <c r="H82" s="172">
        <f t="shared" si="22"/>
        <v>0</v>
      </c>
      <c r="I82" s="172">
        <f t="shared" si="22"/>
        <v>0</v>
      </c>
      <c r="J82" s="184">
        <f t="shared" si="20"/>
        <v>0</v>
      </c>
      <c r="K82" s="237" t="s">
        <v>167</v>
      </c>
      <c r="L82" s="238"/>
    </row>
    <row r="83" spans="1:12" ht="14.25">
      <c r="A83" s="206" t="s">
        <v>70</v>
      </c>
      <c r="B83" s="207"/>
      <c r="C83" s="208"/>
      <c r="D83" s="171">
        <f t="shared" ref="D83:I83" si="23">D74*D76*D79*(1/2000)*D75</f>
        <v>0</v>
      </c>
      <c r="E83" s="172">
        <f t="shared" si="23"/>
        <v>0</v>
      </c>
      <c r="F83" s="172">
        <f t="shared" si="23"/>
        <v>0</v>
      </c>
      <c r="G83" s="172">
        <f t="shared" si="23"/>
        <v>0</v>
      </c>
      <c r="H83" s="172">
        <f t="shared" si="23"/>
        <v>0</v>
      </c>
      <c r="I83" s="172">
        <f t="shared" si="23"/>
        <v>0</v>
      </c>
      <c r="J83" s="184">
        <f t="shared" si="20"/>
        <v>0</v>
      </c>
      <c r="K83" s="237" t="s">
        <v>167</v>
      </c>
      <c r="L83" s="238"/>
    </row>
    <row r="84" spans="1:12" ht="14.25">
      <c r="A84" s="206" t="s">
        <v>71</v>
      </c>
      <c r="B84" s="207"/>
      <c r="C84" s="208"/>
      <c r="D84" s="171">
        <f t="shared" ref="D84:I84" si="24">D74*D77*D79*(1/2000)*D75</f>
        <v>0</v>
      </c>
      <c r="E84" s="172">
        <f t="shared" si="24"/>
        <v>0</v>
      </c>
      <c r="F84" s="172">
        <f t="shared" si="24"/>
        <v>0</v>
      </c>
      <c r="G84" s="172">
        <f t="shared" si="24"/>
        <v>0</v>
      </c>
      <c r="H84" s="172">
        <f t="shared" si="24"/>
        <v>0</v>
      </c>
      <c r="I84" s="172">
        <f t="shared" si="24"/>
        <v>0</v>
      </c>
      <c r="J84" s="184">
        <f t="shared" si="20"/>
        <v>0</v>
      </c>
      <c r="K84" s="237" t="s">
        <v>167</v>
      </c>
      <c r="L84" s="238"/>
    </row>
    <row r="85" spans="1:12" thickBot="1">
      <c r="A85" s="27" t="s">
        <v>110</v>
      </c>
      <c r="B85" s="28"/>
      <c r="C85" s="28"/>
      <c r="D85" s="174">
        <f t="shared" ref="D85:I85" si="25">(D74*D75*D78*D79)/2000</f>
        <v>0</v>
      </c>
      <c r="E85" s="175">
        <f t="shared" si="25"/>
        <v>0</v>
      </c>
      <c r="F85" s="175">
        <f t="shared" si="25"/>
        <v>0</v>
      </c>
      <c r="G85" s="175">
        <f t="shared" si="25"/>
        <v>0</v>
      </c>
      <c r="H85" s="175">
        <f t="shared" si="25"/>
        <v>0</v>
      </c>
      <c r="I85" s="175">
        <f t="shared" si="25"/>
        <v>0</v>
      </c>
      <c r="J85" s="185">
        <f t="shared" si="20"/>
        <v>0</v>
      </c>
      <c r="K85" s="237" t="s">
        <v>167</v>
      </c>
      <c r="L85" s="238"/>
    </row>
    <row r="86" spans="1:12" ht="59.25" customHeight="1" thickBot="1">
      <c r="A86" s="249" t="s">
        <v>159</v>
      </c>
      <c r="B86" s="249"/>
      <c r="C86" s="249"/>
      <c r="D86" s="249"/>
      <c r="E86" s="249"/>
      <c r="F86" s="249"/>
      <c r="G86" s="249"/>
      <c r="H86" s="249"/>
      <c r="I86" s="249"/>
      <c r="J86" s="249"/>
      <c r="K86" s="249"/>
    </row>
    <row r="87" spans="1:12" ht="15.75" thickBot="1">
      <c r="A87" s="214" t="s">
        <v>196</v>
      </c>
      <c r="B87" s="214"/>
      <c r="C87" s="214"/>
      <c r="D87" s="215"/>
      <c r="E87" s="248" t="s">
        <v>167</v>
      </c>
      <c r="F87" s="228"/>
      <c r="G87" s="228"/>
      <c r="H87" s="228"/>
      <c r="I87" s="228"/>
      <c r="J87" s="228"/>
      <c r="K87" s="228"/>
    </row>
    <row r="88" spans="1:12" ht="14.25">
      <c r="A88" s="250" t="s">
        <v>91</v>
      </c>
      <c r="B88" s="251"/>
      <c r="C88" s="252"/>
      <c r="D88" s="161"/>
      <c r="E88" s="248" t="s">
        <v>167</v>
      </c>
      <c r="F88" s="228"/>
      <c r="G88" s="228"/>
      <c r="H88" s="228"/>
      <c r="I88" s="228"/>
      <c r="J88" s="228"/>
      <c r="K88" s="228"/>
    </row>
    <row r="89" spans="1:12" ht="14.25">
      <c r="A89" s="227" t="s">
        <v>92</v>
      </c>
      <c r="B89" s="228"/>
      <c r="C89" s="229"/>
      <c r="D89" s="162"/>
      <c r="E89" s="248" t="s">
        <v>167</v>
      </c>
      <c r="F89" s="228"/>
      <c r="G89" s="228"/>
      <c r="H89" s="228"/>
      <c r="I89" s="228"/>
      <c r="J89" s="228"/>
      <c r="K89" s="228"/>
    </row>
    <row r="90" spans="1:12" thickBot="1">
      <c r="A90" s="253" t="s">
        <v>93</v>
      </c>
      <c r="B90" s="254"/>
      <c r="C90" s="255"/>
      <c r="D90" s="163"/>
      <c r="E90" s="248" t="s">
        <v>167</v>
      </c>
      <c r="F90" s="228"/>
      <c r="G90" s="228"/>
      <c r="H90" s="228"/>
      <c r="I90" s="228"/>
      <c r="J90" s="228"/>
      <c r="K90" s="228"/>
    </row>
    <row r="91" spans="1:12" ht="14.25">
      <c r="A91" s="250" t="s">
        <v>76</v>
      </c>
      <c r="B91" s="251"/>
      <c r="C91" s="252"/>
      <c r="D91" s="179">
        <f>3.5*(365-D90)*D88*(1/2000)*D89</f>
        <v>0</v>
      </c>
      <c r="E91" s="248" t="s">
        <v>167</v>
      </c>
      <c r="F91" s="228"/>
      <c r="G91" s="228"/>
      <c r="H91" s="228"/>
      <c r="I91" s="228"/>
      <c r="J91" s="228"/>
      <c r="K91" s="228"/>
    </row>
    <row r="92" spans="1:12" ht="14.25">
      <c r="A92" s="227" t="s">
        <v>77</v>
      </c>
      <c r="B92" s="228"/>
      <c r="C92" s="229"/>
      <c r="D92" s="180">
        <f>D91*0.5</f>
        <v>0</v>
      </c>
      <c r="E92" s="248" t="s">
        <v>167</v>
      </c>
      <c r="F92" s="228"/>
      <c r="G92" s="228"/>
      <c r="H92" s="228"/>
      <c r="I92" s="228"/>
      <c r="J92" s="228"/>
      <c r="K92" s="228"/>
    </row>
    <row r="93" spans="1:12" ht="14.25">
      <c r="A93" s="227" t="s">
        <v>120</v>
      </c>
      <c r="B93" s="228"/>
      <c r="C93" s="229"/>
      <c r="D93" s="180">
        <f>D92*(0.053/0.35)</f>
        <v>0</v>
      </c>
      <c r="E93" s="248" t="s">
        <v>167</v>
      </c>
      <c r="F93" s="228"/>
      <c r="G93" s="228"/>
      <c r="H93" s="228"/>
      <c r="I93" s="228"/>
      <c r="J93" s="228"/>
      <c r="K93" s="228"/>
    </row>
    <row r="94" spans="1:12" ht="14.25">
      <c r="A94" s="227" t="s">
        <v>95</v>
      </c>
      <c r="B94" s="228"/>
      <c r="C94" s="229"/>
      <c r="D94" s="180">
        <f>13.2*D90*D88*(1/2000)*D89</f>
        <v>0</v>
      </c>
      <c r="E94" s="248" t="s">
        <v>167</v>
      </c>
      <c r="F94" s="228"/>
      <c r="G94" s="228"/>
      <c r="H94" s="228"/>
      <c r="I94" s="228"/>
      <c r="J94" s="228"/>
      <c r="K94" s="228"/>
    </row>
    <row r="95" spans="1:12" ht="14.25">
      <c r="A95" s="227" t="s">
        <v>94</v>
      </c>
      <c r="B95" s="228"/>
      <c r="C95" s="229"/>
      <c r="D95" s="180">
        <f>D94*0.5</f>
        <v>0</v>
      </c>
      <c r="E95" s="248" t="s">
        <v>167</v>
      </c>
      <c r="F95" s="228"/>
      <c r="G95" s="228"/>
      <c r="H95" s="228"/>
      <c r="I95" s="228"/>
      <c r="J95" s="228"/>
      <c r="K95" s="228"/>
    </row>
    <row r="96" spans="1:12" thickBot="1">
      <c r="A96" s="253" t="s">
        <v>121</v>
      </c>
      <c r="B96" s="254"/>
      <c r="C96" s="255"/>
      <c r="D96" s="181">
        <f>D95*(0.053/0.35)</f>
        <v>0</v>
      </c>
      <c r="E96" s="248" t="s">
        <v>167</v>
      </c>
      <c r="F96" s="228"/>
      <c r="G96" s="228"/>
      <c r="H96" s="228"/>
      <c r="I96" s="228"/>
      <c r="J96" s="228"/>
      <c r="K96" s="228"/>
    </row>
    <row r="97" spans="1:11">
      <c r="A97" s="250" t="s">
        <v>145</v>
      </c>
      <c r="B97" s="251"/>
      <c r="C97" s="252"/>
      <c r="D97" s="182">
        <f>D91+D94</f>
        <v>0</v>
      </c>
      <c r="E97" s="248" t="s">
        <v>167</v>
      </c>
      <c r="F97" s="228"/>
      <c r="G97" s="228"/>
      <c r="H97" s="228"/>
      <c r="I97" s="228"/>
      <c r="J97" s="228"/>
      <c r="K97" s="228"/>
    </row>
    <row r="98" spans="1:11">
      <c r="A98" s="227" t="s">
        <v>146</v>
      </c>
      <c r="B98" s="228"/>
      <c r="C98" s="229"/>
      <c r="D98" s="182">
        <f>D92+D95</f>
        <v>0</v>
      </c>
      <c r="E98" s="248" t="s">
        <v>167</v>
      </c>
      <c r="F98" s="228"/>
      <c r="G98" s="228"/>
      <c r="H98" s="228"/>
      <c r="I98" s="228"/>
      <c r="J98" s="228"/>
      <c r="K98" s="228"/>
    </row>
    <row r="99" spans="1:11" ht="15.75" thickBot="1">
      <c r="A99" s="253" t="s">
        <v>147</v>
      </c>
      <c r="B99" s="254"/>
      <c r="C99" s="255"/>
      <c r="D99" s="183">
        <f>D93+D96</f>
        <v>0</v>
      </c>
      <c r="E99" s="248" t="s">
        <v>167</v>
      </c>
      <c r="F99" s="228"/>
      <c r="G99" s="228"/>
      <c r="H99" s="228"/>
      <c r="I99" s="228"/>
      <c r="J99" s="228"/>
      <c r="K99" s="228"/>
    </row>
    <row r="100" spans="1:11" ht="47.25" customHeight="1">
      <c r="A100" s="246" t="s">
        <v>166</v>
      </c>
      <c r="B100" s="247"/>
      <c r="C100" s="247"/>
      <c r="D100" s="247"/>
      <c r="E100" s="247"/>
      <c r="F100" s="247"/>
      <c r="G100" s="247"/>
      <c r="H100" s="247"/>
      <c r="I100" s="247"/>
      <c r="J100" s="247"/>
      <c r="K100" s="247"/>
    </row>
    <row r="101" spans="1:11" ht="14.25" hidden="1">
      <c r="A101" s="197" t="s">
        <v>150</v>
      </c>
      <c r="B101" s="197"/>
      <c r="C101" s="197"/>
      <c r="D101" s="197"/>
      <c r="E101" s="197"/>
      <c r="F101" s="197"/>
      <c r="G101" s="197"/>
      <c r="H101" s="197"/>
      <c r="I101" s="197"/>
      <c r="J101" s="197"/>
      <c r="K101" s="197"/>
    </row>
    <row r="102" spans="1:11" hidden="1"/>
    <row r="103" spans="1:11" hidden="1"/>
    <row r="104" spans="1:11" hidden="1"/>
    <row r="105" spans="1:11" hidden="1"/>
    <row r="106" spans="1:11" hidden="1"/>
    <row r="107" spans="1:11" hidden="1"/>
    <row r="108" spans="1:11" hidden="1"/>
    <row r="109" spans="1:11" hidden="1"/>
    <row r="110" spans="1:11" hidden="1"/>
    <row r="111" spans="1:11" hidden="1"/>
    <row r="112" spans="1: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sheetData>
  <mergeCells count="130">
    <mergeCell ref="A86:K86"/>
    <mergeCell ref="A88:C88"/>
    <mergeCell ref="A89:C89"/>
    <mergeCell ref="A95:C95"/>
    <mergeCell ref="A96:C96"/>
    <mergeCell ref="A97:C97"/>
    <mergeCell ref="A98:C98"/>
    <mergeCell ref="A99:C99"/>
    <mergeCell ref="H48:K48"/>
    <mergeCell ref="H49:K49"/>
    <mergeCell ref="H50:K50"/>
    <mergeCell ref="H51:K51"/>
    <mergeCell ref="A90:C90"/>
    <mergeCell ref="A91:C91"/>
    <mergeCell ref="A92:C92"/>
    <mergeCell ref="A93:C93"/>
    <mergeCell ref="A94:C94"/>
    <mergeCell ref="K79:L79"/>
    <mergeCell ref="K80:L80"/>
    <mergeCell ref="K81:L81"/>
    <mergeCell ref="K82:L82"/>
    <mergeCell ref="K83:L83"/>
    <mergeCell ref="J78:K78"/>
    <mergeCell ref="A79:C79"/>
    <mergeCell ref="A100:K100"/>
    <mergeCell ref="E87:K87"/>
    <mergeCell ref="E88:K88"/>
    <mergeCell ref="E89:K89"/>
    <mergeCell ref="E90:K90"/>
    <mergeCell ref="E91:K91"/>
    <mergeCell ref="E92:K92"/>
    <mergeCell ref="E93:K93"/>
    <mergeCell ref="E94:K94"/>
    <mergeCell ref="E95:K95"/>
    <mergeCell ref="E96:K96"/>
    <mergeCell ref="E97:K97"/>
    <mergeCell ref="E98:K98"/>
    <mergeCell ref="E99:K99"/>
    <mergeCell ref="A72:C72"/>
    <mergeCell ref="A73:C73"/>
    <mergeCell ref="G43:K43"/>
    <mergeCell ref="G44:K44"/>
    <mergeCell ref="H45:K45"/>
    <mergeCell ref="H46:K46"/>
    <mergeCell ref="H47:K47"/>
    <mergeCell ref="K84:L84"/>
    <mergeCell ref="K85:L85"/>
    <mergeCell ref="A80:C80"/>
    <mergeCell ref="A74:C74"/>
    <mergeCell ref="A75:C75"/>
    <mergeCell ref="A76:C76"/>
    <mergeCell ref="A77:C77"/>
    <mergeCell ref="A78:C78"/>
    <mergeCell ref="J71:K71"/>
    <mergeCell ref="J72:K72"/>
    <mergeCell ref="J73:K73"/>
    <mergeCell ref="J74:K74"/>
    <mergeCell ref="J75:K75"/>
    <mergeCell ref="J76:K76"/>
    <mergeCell ref="J77:K77"/>
    <mergeCell ref="A52:K52"/>
    <mergeCell ref="A70:C70"/>
    <mergeCell ref="A69:K69"/>
    <mergeCell ref="A54:C54"/>
    <mergeCell ref="A55:C55"/>
    <mergeCell ref="A56:C56"/>
    <mergeCell ref="A64:C64"/>
    <mergeCell ref="A66:C66"/>
    <mergeCell ref="J70:K70"/>
    <mergeCell ref="A31:D31"/>
    <mergeCell ref="A32:D32"/>
    <mergeCell ref="A40:D40"/>
    <mergeCell ref="A41:D41"/>
    <mergeCell ref="A45:D45"/>
    <mergeCell ref="A42:D42"/>
    <mergeCell ref="A39:D39"/>
    <mergeCell ref="A37:XFD37"/>
    <mergeCell ref="A34:D34"/>
    <mergeCell ref="A35:D35"/>
    <mergeCell ref="G38:XFD38"/>
    <mergeCell ref="G39:K39"/>
    <mergeCell ref="G40:K40"/>
    <mergeCell ref="G41:K41"/>
    <mergeCell ref="G42:K42"/>
    <mergeCell ref="A2:K2"/>
    <mergeCell ref="A1:K1"/>
    <mergeCell ref="A3:K3"/>
    <mergeCell ref="A7:D7"/>
    <mergeCell ref="A28:D28"/>
    <mergeCell ref="A9:D9"/>
    <mergeCell ref="A12:D12"/>
    <mergeCell ref="A25:D25"/>
    <mergeCell ref="A4:B4"/>
    <mergeCell ref="A11:D11"/>
    <mergeCell ref="A18:D18"/>
    <mergeCell ref="A26:D26"/>
    <mergeCell ref="A27:D27"/>
    <mergeCell ref="A19:D19"/>
    <mergeCell ref="A16:D16"/>
    <mergeCell ref="A8:D8"/>
    <mergeCell ref="A6:D6"/>
    <mergeCell ref="A21:K21"/>
    <mergeCell ref="A14:D14"/>
    <mergeCell ref="A10:D10"/>
    <mergeCell ref="A15:D15"/>
    <mergeCell ref="A5:XFD5"/>
    <mergeCell ref="A30:D30"/>
    <mergeCell ref="A24:D24"/>
    <mergeCell ref="A101:K101"/>
    <mergeCell ref="A53:C53"/>
    <mergeCell ref="A38:D38"/>
    <mergeCell ref="A23:D23"/>
    <mergeCell ref="A22:D22"/>
    <mergeCell ref="A43:D43"/>
    <mergeCell ref="A46:D46"/>
    <mergeCell ref="A71:C71"/>
    <mergeCell ref="A60:C60"/>
    <mergeCell ref="A62:C62"/>
    <mergeCell ref="A67:C67"/>
    <mergeCell ref="A59:C59"/>
    <mergeCell ref="A63:C63"/>
    <mergeCell ref="A57:C57"/>
    <mergeCell ref="A58:C58"/>
    <mergeCell ref="A50:D50"/>
    <mergeCell ref="A81:C81"/>
    <mergeCell ref="A83:C83"/>
    <mergeCell ref="A84:C84"/>
    <mergeCell ref="A87:D87"/>
    <mergeCell ref="A49:D49"/>
    <mergeCell ref="A47:D47"/>
  </mergeCells>
  <phoneticPr fontId="6" type="noConversion"/>
  <dataValidations count="17">
    <dataValidation allowBlank="1" showInputMessage="1" showErrorMessage="1" prompt="Enter hourly throughput (tons/hr)_x000a_" sqref="E9" xr:uid="{62D51BF9-E55C-4C79-8172-072459E806DD}"/>
    <dataValidation allowBlank="1" showInputMessage="1" showErrorMessage="1" prompt="Enter annual throughput (tons/yr)" sqref="E10:K10 E26:K26 E41:F41" xr:uid="{75A56FC7-5B07-4494-B947-E6165D4BAFA1}"/>
    <dataValidation allowBlank="1" showInputMessage="1" showErrorMessage="1" prompt="Enter hourly throughput (tons/hr)" sqref="F9:K9 E25:K25 E40:F40" xr:uid="{00909D4A-5547-4C31-8B11-C45C8914872F}"/>
    <dataValidation allowBlank="1" showInputMessage="1" showErrorMessage="1" prompt="Enter the operating schedule of hr/day" sqref="C4" xr:uid="{8131E5F0-369A-43B4-8F0D-529EDA8F78D7}"/>
    <dataValidation allowBlank="1" showInputMessage="1" showErrorMessage="1" prompt="Enter the operating schedule of day/week" sqref="E4" xr:uid="{ADF63007-168D-4AF7-9409-4E0936BDCBCE}"/>
    <dataValidation allowBlank="1" showInputMessage="1" showErrorMessage="1" prompt="Enter the operating schedule of week/year" sqref="G4" xr:uid="{2B46F873-36AC-4742-85E5-23D02BDB081A}"/>
    <dataValidation allowBlank="1" showInputMessage="1" showErrorMessage="1" prompt="Enter the operating schedule of hr/year" sqref="I4" xr:uid="{386C1350-C4F0-4912-B147-8172B3013408}"/>
    <dataValidation allowBlank="1" showInputMessage="1" showErrorMessage="1" prompt="Enter hourly throughput (ton/hr)" sqref="D56:J56 D73:I73" xr:uid="{368A0F7F-793E-4E1F-AA0D-F4FF7CF0FCB3}"/>
    <dataValidation allowBlank="1" showInputMessage="1" showErrorMessage="1" prompt="Enter annual throughput (ton/yr)" sqref="D57:J57 D74:I74" xr:uid="{2F5CE69A-0E43-418A-B778-EDF928F32CF3}"/>
    <dataValidation allowBlank="1" showInputMessage="1" showErrorMessage="1" prompt="Enter number of like transfer points" sqref="D58:J58 D75:I75" xr:uid="{10CF4282-2574-47B7-8698-076049539FD6}"/>
    <dataValidation allowBlank="1" showInputMessage="1" showErrorMessage="1" prompt="Enter number of active days per year" sqref="D90" xr:uid="{E899CC56-F57B-49C9-9435-B6AA050CA549}"/>
    <dataValidation allowBlank="1" showInputMessage="1" showErrorMessage="1" prompt="Enter the stockpile area (acres)" sqref="D88" xr:uid="{8F52D372-1FC9-46F8-A4BE-7C1FBDF6BCB4}"/>
    <dataValidation allowBlank="1" showInputMessage="1" showErrorMessage="1" prompt="Enter EPN number" sqref="E8:K8 E24:K24 E39:F39 D55:J55 D72:I72" xr:uid="{75E4EF54-9704-44A6-BD38-A7B580C05B95}"/>
    <dataValidation allowBlank="1" showInputMessage="1" showErrorMessage="1" prompt="Enter control factor" sqref="E14 G14:K14" xr:uid="{9C83EBB9-D509-41B5-88FA-54F7E19FD32B}"/>
    <dataValidation allowBlank="1" showInputMessage="1" showErrorMessage="1" prompt="Enter control factor_x000a_" sqref="F14 D89" xr:uid="{D458B089-C42C-4B6D-8441-5A1B601B623C}"/>
    <dataValidation allowBlank="1" showInputMessage="1" showErrorMessage="1" prompt="Enter Control Factor" sqref="F45 D62:J62 D79:I79 E30:K30" xr:uid="{7A1672D7-70B3-4CE5-A4C1-94004AD39785}"/>
    <dataValidation allowBlank="1" showInputMessage="1" showErrorMessage="1" prompt="Enter Control Factor_x000a_" sqref="E45" xr:uid="{F32FAF7B-AE9A-466F-BD5A-C8E6176A6901}"/>
  </dataValidations>
  <pageMargins left="0.75" right="0.75" top="1" bottom="1" header="0.5" footer="0.5"/>
  <pageSetup scale="25" orientation="landscape" horizontalDpi="300" verticalDpi="300" r:id="rId1"/>
  <headerFooter alignWithMargins="0"/>
  <ignoredErrors>
    <ignoredError sqref="F11"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1C7F1005-29A5-45C7-BD94-00211676B87A}">
          <x14:formula1>
            <xm:f>'Emission Factors'!$A$7:$A$14</xm:f>
          </x14:formula1>
          <xm:sqref>F7:K7</xm:sqref>
        </x14:dataValidation>
        <x14:dataValidation type="list" allowBlank="1" showInputMessage="1" showErrorMessage="1" prompt="Select Emission Factor Source type" xr:uid="{772C5ED1-484C-4C77-9846-07FD533E2DC4}">
          <x14:formula1>
            <xm:f>'Emission Factors'!$A$7:$A$14</xm:f>
          </x14:formula1>
          <xm:sqref>E7</xm:sqref>
        </x14:dataValidation>
        <x14:dataValidation type="list" allowBlank="1" showInputMessage="1" showErrorMessage="1" prompt="Select emission factor source type" xr:uid="{C1833059-6369-4386-917E-32DE81461671}">
          <x14:formula1>
            <xm:f>'Emission Factors'!$A$15:$A$18</xm:f>
          </x14:formula1>
          <xm:sqref>E23:K23</xm:sqref>
        </x14:dataValidation>
        <x14:dataValidation type="list" allowBlank="1" showInputMessage="1" showErrorMessage="1" prompt="Select emission factor source type" xr:uid="{2B8963E3-4D1B-4E90-9851-49FF5B060AFA}">
          <x14:formula1>
            <xm:f>'Emission Factors'!$A$19:$A$20</xm:f>
          </x14:formula1>
          <xm:sqref>D54:J54 D71:I71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58"/>
  <sheetViews>
    <sheetView showGridLines="0" zoomScale="110" zoomScaleNormal="110" workbookViewId="0">
      <selection activeCell="A14" sqref="A14"/>
    </sheetView>
  </sheetViews>
  <sheetFormatPr defaultColWidth="0" defaultRowHeight="15" zeroHeight="1"/>
  <cols>
    <col min="1" max="1" width="88" style="83" customWidth="1"/>
    <col min="2" max="2" width="17.85546875" style="83" bestFit="1" customWidth="1"/>
    <col min="3" max="3" width="16.140625" style="83" customWidth="1"/>
    <col min="4" max="4" width="13.42578125" style="83" customWidth="1"/>
    <col min="5" max="5" width="15.140625" style="83" hidden="1"/>
    <col min="6" max="13" width="0" style="83" hidden="1"/>
    <col min="14" max="16383" width="9.140625" style="83" hidden="1"/>
    <col min="16384" max="16384" width="8.28515625" style="83" hidden="1" customWidth="1"/>
  </cols>
  <sheetData>
    <row r="1" spans="1:6">
      <c r="A1" s="267" t="s">
        <v>168</v>
      </c>
      <c r="B1" s="267"/>
      <c r="C1" s="267"/>
      <c r="D1" s="267"/>
      <c r="E1" s="82"/>
      <c r="F1" s="82"/>
    </row>
    <row r="2" spans="1:6" ht="15.75" thickBot="1">
      <c r="A2" s="269" t="s">
        <v>195</v>
      </c>
      <c r="B2" s="269"/>
      <c r="C2" s="269"/>
      <c r="D2" s="269"/>
      <c r="E2" s="262"/>
      <c r="F2" s="82"/>
    </row>
    <row r="3" spans="1:6">
      <c r="A3" s="84" t="s">
        <v>78</v>
      </c>
      <c r="B3" s="270" t="s">
        <v>97</v>
      </c>
      <c r="C3" s="270"/>
      <c r="D3" s="271"/>
      <c r="E3" s="262"/>
      <c r="F3" s="82"/>
    </row>
    <row r="4" spans="1:6" ht="2.25" customHeight="1">
      <c r="A4" s="85"/>
      <c r="B4" s="86"/>
      <c r="C4" s="86"/>
      <c r="D4" s="23"/>
      <c r="E4" s="82"/>
      <c r="F4" s="82"/>
    </row>
    <row r="5" spans="1:6" ht="18.75">
      <c r="A5" s="87" t="s">
        <v>167</v>
      </c>
      <c r="B5" s="86" t="s">
        <v>98</v>
      </c>
      <c r="C5" s="86" t="s">
        <v>169</v>
      </c>
      <c r="D5" s="23" t="s">
        <v>170</v>
      </c>
      <c r="E5" s="82"/>
      <c r="F5" s="82"/>
    </row>
    <row r="6" spans="1:6" ht="3" customHeight="1" thickBot="1">
      <c r="A6" s="88"/>
      <c r="B6" s="89"/>
      <c r="C6" s="89"/>
      <c r="D6" s="90"/>
      <c r="E6" s="82"/>
      <c r="F6" s="82"/>
    </row>
    <row r="7" spans="1:6" ht="18" thickTop="1">
      <c r="A7" s="91" t="s">
        <v>171</v>
      </c>
      <c r="B7" s="92">
        <v>6.9999999999999999E-4</v>
      </c>
      <c r="C7" s="92">
        <v>3.3E-4</v>
      </c>
      <c r="D7" s="31">
        <v>5.0000000000000002E-5</v>
      </c>
      <c r="E7" s="82"/>
      <c r="F7" s="82"/>
    </row>
    <row r="8" spans="1:6" ht="17.25">
      <c r="A8" s="93" t="s">
        <v>172</v>
      </c>
      <c r="B8" s="92">
        <v>2.1000000000000001E-4</v>
      </c>
      <c r="C8" s="92">
        <v>1E-4</v>
      </c>
      <c r="D8" s="31">
        <v>1.5E-5</v>
      </c>
      <c r="E8" s="82"/>
      <c r="F8" s="82"/>
    </row>
    <row r="9" spans="1:6" ht="17.25">
      <c r="A9" s="93" t="s">
        <v>173</v>
      </c>
      <c r="B9" s="92">
        <v>5.4000000000000003E-3</v>
      </c>
      <c r="C9" s="92">
        <v>2.3999999999999998E-3</v>
      </c>
      <c r="D9" s="31">
        <v>3.6000000000000002E-4</v>
      </c>
      <c r="E9" s="82"/>
      <c r="F9" s="82"/>
    </row>
    <row r="10" spans="1:6" ht="17.25">
      <c r="A10" s="93" t="s">
        <v>174</v>
      </c>
      <c r="B10" s="92">
        <v>1.1999999999999999E-3</v>
      </c>
      <c r="C10" s="92">
        <v>5.4000000000000001E-4</v>
      </c>
      <c r="D10" s="31">
        <v>1E-4</v>
      </c>
      <c r="E10" s="82"/>
      <c r="F10" s="82"/>
    </row>
    <row r="11" spans="1:6">
      <c r="A11" s="93" t="s">
        <v>79</v>
      </c>
      <c r="B11" s="94">
        <v>5.4000000000000003E-3</v>
      </c>
      <c r="C11" s="94">
        <v>2.3999999999999998E-3</v>
      </c>
      <c r="D11" s="31">
        <v>3.6000000000000002E-4</v>
      </c>
      <c r="E11" s="82"/>
      <c r="F11" s="82"/>
    </row>
    <row r="12" spans="1:6">
      <c r="A12" s="93" t="s">
        <v>80</v>
      </c>
      <c r="B12" s="94">
        <v>1.1999999999999999E-3</v>
      </c>
      <c r="C12" s="94">
        <v>5.4000000000000001E-4</v>
      </c>
      <c r="D12" s="31">
        <v>1E-4</v>
      </c>
      <c r="E12" s="82"/>
      <c r="F12" s="82"/>
    </row>
    <row r="13" spans="1:6">
      <c r="A13" s="93" t="s">
        <v>81</v>
      </c>
      <c r="B13" s="94">
        <v>3.9E-2</v>
      </c>
      <c r="C13" s="94">
        <v>1.4999999999999999E-2</v>
      </c>
      <c r="D13" s="31">
        <v>2.3E-3</v>
      </c>
      <c r="E13" s="82"/>
      <c r="F13" s="82"/>
    </row>
    <row r="14" spans="1:6">
      <c r="A14" s="93" t="s">
        <v>82</v>
      </c>
      <c r="B14" s="94">
        <v>3.0000000000000001E-3</v>
      </c>
      <c r="C14" s="94">
        <v>1.1999999999999999E-3</v>
      </c>
      <c r="D14" s="95">
        <v>6.9999999999999994E-5</v>
      </c>
      <c r="E14" s="82"/>
      <c r="F14" s="82"/>
    </row>
    <row r="15" spans="1:6">
      <c r="A15" s="93" t="s">
        <v>83</v>
      </c>
      <c r="B15" s="94">
        <v>2.5000000000000001E-2</v>
      </c>
      <c r="C15" s="94">
        <v>8.6999999999999994E-3</v>
      </c>
      <c r="D15" s="31">
        <v>1.2999999999999999E-3</v>
      </c>
      <c r="E15" s="82"/>
      <c r="F15" s="82"/>
    </row>
    <row r="16" spans="1:6">
      <c r="A16" s="93" t="s">
        <v>84</v>
      </c>
      <c r="B16" s="94">
        <v>2.2000000000000001E-3</v>
      </c>
      <c r="C16" s="94">
        <v>7.3999999999999999E-4</v>
      </c>
      <c r="D16" s="31">
        <v>5.0000000000000002E-5</v>
      </c>
      <c r="E16" s="82"/>
      <c r="F16" s="82"/>
    </row>
    <row r="17" spans="1:6">
      <c r="A17" s="93" t="s">
        <v>85</v>
      </c>
      <c r="B17" s="94">
        <v>0.3</v>
      </c>
      <c r="C17" s="94">
        <v>7.1999999999999995E-2</v>
      </c>
      <c r="D17" s="31">
        <v>1.0999999999999999E-2</v>
      </c>
      <c r="E17" s="82"/>
      <c r="F17" s="82"/>
    </row>
    <row r="18" spans="1:6">
      <c r="A18" s="93" t="s">
        <v>86</v>
      </c>
      <c r="B18" s="94">
        <v>3.5999999999999999E-3</v>
      </c>
      <c r="C18" s="94">
        <v>2.2000000000000001E-3</v>
      </c>
      <c r="D18" s="31">
        <v>3.3E-4</v>
      </c>
      <c r="E18" s="82"/>
      <c r="F18" s="82"/>
    </row>
    <row r="19" spans="1:6">
      <c r="A19" s="93" t="s">
        <v>87</v>
      </c>
      <c r="B19" s="94">
        <v>3.0000000000000001E-3</v>
      </c>
      <c r="C19" s="94">
        <v>1.1000000000000001E-3</v>
      </c>
      <c r="D19" s="31">
        <v>1.7000000000000001E-4</v>
      </c>
      <c r="E19" s="82"/>
      <c r="F19" s="82"/>
    </row>
    <row r="20" spans="1:6">
      <c r="A20" s="93" t="s">
        <v>88</v>
      </c>
      <c r="B20" s="94">
        <v>1.3999999999999999E-4</v>
      </c>
      <c r="C20" s="94">
        <v>4.6E-5</v>
      </c>
      <c r="D20" s="31">
        <v>1.2999999999999999E-5</v>
      </c>
      <c r="E20" s="82"/>
      <c r="F20" s="82"/>
    </row>
    <row r="21" spans="1:6" ht="15" customHeight="1">
      <c r="A21" s="93" t="s">
        <v>142</v>
      </c>
      <c r="B21" s="94">
        <v>3.4E-5</v>
      </c>
      <c r="C21" s="94">
        <v>1.5999999999999999E-5</v>
      </c>
      <c r="D21" s="31">
        <v>1.9999999999999999E-6</v>
      </c>
      <c r="E21" s="82"/>
      <c r="F21" s="82"/>
    </row>
    <row r="22" spans="1:6" ht="15.75" thickBot="1">
      <c r="A22" s="96" t="s">
        <v>143</v>
      </c>
      <c r="B22" s="97">
        <v>2.1000000000000001E-4</v>
      </c>
      <c r="C22" s="97">
        <v>1E-4</v>
      </c>
      <c r="D22" s="98">
        <v>1.5E-5</v>
      </c>
      <c r="E22" s="82"/>
      <c r="F22" s="82"/>
    </row>
    <row r="23" spans="1:6" ht="15" customHeight="1" thickBot="1">
      <c r="A23" s="272" t="s">
        <v>127</v>
      </c>
      <c r="B23" s="273"/>
      <c r="C23" s="273"/>
      <c r="D23" s="274"/>
      <c r="E23" s="82"/>
      <c r="F23" s="82"/>
    </row>
    <row r="24" spans="1:6" ht="15.75" thickTop="1">
      <c r="A24" s="99" t="s">
        <v>125</v>
      </c>
      <c r="B24" s="94">
        <v>3.0000000000000001E-3</v>
      </c>
      <c r="C24" s="94">
        <v>1.1000000000000001E-3</v>
      </c>
      <c r="D24" s="31">
        <v>1.7000000000000001E-4</v>
      </c>
      <c r="E24" s="82"/>
      <c r="F24" s="82"/>
    </row>
    <row r="25" spans="1:6" ht="15.75" thickBot="1">
      <c r="A25" s="100" t="s">
        <v>126</v>
      </c>
      <c r="B25" s="101">
        <v>1.3999999999999999E-4</v>
      </c>
      <c r="C25" s="101">
        <v>4.6E-5</v>
      </c>
      <c r="D25" s="98">
        <v>1.2999999999999999E-5</v>
      </c>
      <c r="E25" s="82"/>
      <c r="F25" s="82"/>
    </row>
    <row r="26" spans="1:6">
      <c r="A26" s="263" t="s">
        <v>89</v>
      </c>
      <c r="B26" s="263"/>
      <c r="C26" s="263"/>
      <c r="D26" s="263"/>
      <c r="E26" s="82"/>
      <c r="F26" s="82"/>
    </row>
    <row r="27" spans="1:6" s="264" customFormat="1" ht="32.25" customHeight="1">
      <c r="A27" s="264" t="s">
        <v>90</v>
      </c>
    </row>
    <row r="28" spans="1:6" ht="18.75">
      <c r="A28" s="265" t="s">
        <v>175</v>
      </c>
      <c r="B28" s="265"/>
      <c r="C28" s="265"/>
      <c r="D28" s="265"/>
      <c r="E28" s="82"/>
      <c r="F28" s="82"/>
    </row>
    <row r="29" spans="1:6">
      <c r="A29" s="266" t="s">
        <v>139</v>
      </c>
      <c r="B29" s="266"/>
      <c r="C29" s="266"/>
      <c r="D29" s="266"/>
      <c r="E29" s="82"/>
      <c r="F29" s="82"/>
    </row>
    <row r="30" spans="1:6" ht="36.75" customHeight="1">
      <c r="A30" s="281" t="s">
        <v>140</v>
      </c>
      <c r="B30" s="281"/>
      <c r="C30" s="281"/>
      <c r="D30" s="281"/>
      <c r="E30" s="82"/>
      <c r="F30" s="82"/>
    </row>
    <row r="31" spans="1:6" ht="18.75">
      <c r="A31" s="260" t="s">
        <v>176</v>
      </c>
      <c r="B31" s="260"/>
      <c r="C31" s="260"/>
      <c r="D31" s="260"/>
      <c r="E31" s="82"/>
      <c r="F31" s="82"/>
    </row>
    <row r="32" spans="1:6" ht="36" customHeight="1">
      <c r="A32" s="249" t="s">
        <v>141</v>
      </c>
      <c r="B32" s="249"/>
      <c r="C32" s="249"/>
      <c r="D32" s="249"/>
      <c r="E32" s="82"/>
      <c r="F32" s="82"/>
    </row>
    <row r="33" spans="1:13" s="261" customFormat="1">
      <c r="A33" s="261" t="s">
        <v>101</v>
      </c>
    </row>
    <row r="34" spans="1:13" ht="15.75" thickBot="1">
      <c r="A34" s="228" t="s">
        <v>100</v>
      </c>
      <c r="B34" s="228"/>
      <c r="C34" s="228"/>
      <c r="D34" s="228"/>
      <c r="E34" s="43"/>
      <c r="F34" s="43"/>
      <c r="G34" s="38"/>
      <c r="H34" s="38"/>
      <c r="I34" s="38"/>
      <c r="J34" s="38"/>
      <c r="K34" s="38"/>
      <c r="L34" s="38"/>
      <c r="M34" s="38"/>
    </row>
    <row r="35" spans="1:13" ht="15.75" thickBot="1">
      <c r="A35" s="277" t="s">
        <v>189</v>
      </c>
      <c r="B35" s="278"/>
      <c r="C35" s="275" t="s">
        <v>167</v>
      </c>
      <c r="D35" s="197"/>
      <c r="E35" s="102"/>
      <c r="F35" s="102"/>
      <c r="G35" s="103"/>
      <c r="H35" s="103"/>
      <c r="I35" s="103"/>
      <c r="J35" s="103"/>
      <c r="K35" s="103"/>
      <c r="L35" s="38"/>
      <c r="M35" s="38"/>
    </row>
    <row r="36" spans="1:13">
      <c r="A36" s="104" t="s">
        <v>188</v>
      </c>
      <c r="B36" s="164" t="s">
        <v>48</v>
      </c>
      <c r="C36" s="237" t="s">
        <v>167</v>
      </c>
      <c r="D36" s="233"/>
      <c r="E36" s="102"/>
      <c r="F36" s="102"/>
      <c r="G36" s="103"/>
      <c r="H36" s="103"/>
      <c r="I36" s="103"/>
      <c r="J36" s="103"/>
      <c r="K36" s="103"/>
      <c r="L36" s="38"/>
      <c r="M36" s="38"/>
    </row>
    <row r="37" spans="1:13">
      <c r="A37" s="42" t="s">
        <v>190</v>
      </c>
      <c r="B37" s="22">
        <f>VLOOKUP(B36,Appendix!A5:B22,2,FALSE)</f>
        <v>9.1999999999999993</v>
      </c>
      <c r="C37" s="279" t="s">
        <v>177</v>
      </c>
      <c r="D37" s="280"/>
      <c r="E37" s="43"/>
      <c r="F37" s="43"/>
      <c r="G37" s="38"/>
      <c r="H37" s="38"/>
      <c r="I37" s="38"/>
      <c r="J37" s="38"/>
      <c r="K37" s="103"/>
      <c r="L37" s="38"/>
      <c r="M37" s="38"/>
    </row>
    <row r="38" spans="1:13">
      <c r="A38" s="42" t="s">
        <v>191</v>
      </c>
      <c r="B38" s="133">
        <v>6</v>
      </c>
      <c r="C38" s="280" t="s">
        <v>178</v>
      </c>
      <c r="D38" s="280"/>
      <c r="E38" s="43"/>
      <c r="F38" s="43"/>
      <c r="G38" s="38"/>
      <c r="H38" s="38"/>
      <c r="I38" s="38"/>
      <c r="J38" s="38"/>
      <c r="K38" s="103"/>
      <c r="L38" s="38"/>
      <c r="M38" s="38"/>
    </row>
    <row r="39" spans="1:13">
      <c r="A39" s="42" t="s">
        <v>15</v>
      </c>
      <c r="B39" s="95">
        <f>IF(B37="","",((0.74)*(0.0032)*((B37/5)^1.3)/((B38/2)^1.4)))</f>
        <v>1.1237639898642033E-3</v>
      </c>
      <c r="C39" s="275" t="s">
        <v>167</v>
      </c>
      <c r="D39" s="197"/>
      <c r="E39" s="43"/>
      <c r="F39" s="43"/>
      <c r="G39" s="105"/>
      <c r="H39" s="38"/>
      <c r="I39" s="105"/>
      <c r="J39" s="38"/>
      <c r="K39" s="103"/>
      <c r="L39" s="38"/>
      <c r="M39" s="38"/>
    </row>
    <row r="40" spans="1:13">
      <c r="A40" s="42" t="s">
        <v>16</v>
      </c>
      <c r="B40" s="106">
        <f>IF(B37="","",((0.35)*(0.0032)*((B37/5)^1.3)/((B38/2)^1.4)))</f>
        <v>5.3150999520604203E-4</v>
      </c>
      <c r="C40" s="275" t="s">
        <v>167</v>
      </c>
      <c r="D40" s="197"/>
      <c r="E40" s="43"/>
      <c r="F40" s="43"/>
      <c r="G40" s="38"/>
      <c r="H40" s="38"/>
      <c r="I40" s="38"/>
      <c r="J40" s="38"/>
      <c r="K40" s="103"/>
      <c r="L40" s="38"/>
      <c r="M40" s="38"/>
    </row>
    <row r="41" spans="1:13" ht="15.75" thickBot="1">
      <c r="A41" s="27" t="s">
        <v>122</v>
      </c>
      <c r="B41" s="107">
        <f>IF(B37="","",((0.053)*(0.0032)*((B37/5)^1.3)/((B38/2)^1.4)))</f>
        <v>8.0485799274057813E-5</v>
      </c>
      <c r="C41" s="275" t="s">
        <v>167</v>
      </c>
      <c r="D41" s="197"/>
      <c r="E41" s="43"/>
      <c r="F41" s="43"/>
      <c r="G41" s="38"/>
      <c r="H41" s="38"/>
      <c r="I41" s="38"/>
      <c r="J41" s="38"/>
      <c r="K41" s="103"/>
      <c r="L41" s="38"/>
      <c r="M41" s="38"/>
    </row>
    <row r="42" spans="1:13">
      <c r="A42" s="276" t="s">
        <v>99</v>
      </c>
      <c r="B42" s="276"/>
      <c r="C42" s="276"/>
      <c r="D42" s="276"/>
      <c r="E42" s="43"/>
      <c r="F42" s="43"/>
      <c r="G42" s="38"/>
      <c r="H42" s="38"/>
      <c r="I42" s="38"/>
      <c r="J42" s="38"/>
      <c r="K42" s="103"/>
      <c r="L42" s="38"/>
      <c r="M42" s="38"/>
    </row>
    <row r="43" spans="1:13">
      <c r="A43" s="265" t="s">
        <v>103</v>
      </c>
      <c r="B43" s="265"/>
      <c r="C43" s="265"/>
      <c r="D43" s="265"/>
      <c r="E43" s="43"/>
      <c r="F43" s="43"/>
      <c r="G43" s="38"/>
      <c r="H43" s="38"/>
      <c r="I43" s="38"/>
      <c r="J43" s="38"/>
      <c r="K43" s="103"/>
      <c r="L43" s="38"/>
      <c r="M43" s="38"/>
    </row>
    <row r="44" spans="1:13">
      <c r="A44" s="265" t="s">
        <v>102</v>
      </c>
      <c r="B44" s="265"/>
      <c r="C44" s="265"/>
      <c r="D44" s="265"/>
      <c r="E44" s="82"/>
      <c r="F44" s="82"/>
    </row>
    <row r="45" spans="1:13" s="268" customFormat="1" ht="15" customHeight="1">
      <c r="A45" s="267" t="s">
        <v>179</v>
      </c>
    </row>
    <row r="46" spans="1:13" hidden="1">
      <c r="A46" s="43"/>
      <c r="B46" s="43"/>
      <c r="C46" s="43"/>
      <c r="D46" s="43"/>
      <c r="E46" s="43"/>
      <c r="F46" s="43"/>
      <c r="G46" s="38"/>
    </row>
    <row r="47" spans="1:13" hidden="1">
      <c r="A47" s="108"/>
      <c r="B47" s="102"/>
      <c r="C47" s="102"/>
      <c r="D47" s="102"/>
      <c r="E47" s="102"/>
      <c r="F47" s="102"/>
      <c r="G47" s="38"/>
    </row>
    <row r="48" spans="1:13" hidden="1">
      <c r="A48" s="102"/>
      <c r="B48" s="43"/>
      <c r="C48" s="43"/>
      <c r="D48" s="43"/>
      <c r="E48" s="43"/>
      <c r="F48" s="102"/>
      <c r="G48" s="38"/>
    </row>
    <row r="49" spans="1:7" hidden="1">
      <c r="A49" s="109"/>
      <c r="B49" s="105"/>
      <c r="C49" s="105"/>
      <c r="D49" s="38"/>
      <c r="E49" s="38"/>
      <c r="F49" s="103"/>
      <c r="G49" s="38"/>
    </row>
    <row r="50" spans="1:7" hidden="1">
      <c r="A50" s="103"/>
      <c r="B50" s="110"/>
      <c r="C50" s="110"/>
      <c r="D50" s="38"/>
      <c r="E50" s="38"/>
      <c r="F50" s="103"/>
      <c r="G50" s="38"/>
    </row>
    <row r="51" spans="1:7" hidden="1">
      <c r="A51" s="103"/>
      <c r="B51" s="110"/>
      <c r="C51" s="110"/>
      <c r="D51" s="38"/>
      <c r="E51" s="38"/>
      <c r="F51" s="103"/>
      <c r="G51" s="38"/>
    </row>
    <row r="52" spans="1:7" hidden="1">
      <c r="A52" s="103"/>
      <c r="B52" s="110"/>
      <c r="C52" s="110"/>
      <c r="D52" s="38"/>
      <c r="E52" s="38"/>
      <c r="F52" s="103"/>
      <c r="G52" s="38"/>
    </row>
    <row r="53" spans="1:7" hidden="1">
      <c r="A53" s="111"/>
      <c r="B53" s="111"/>
      <c r="C53" s="38"/>
      <c r="D53" s="38"/>
      <c r="E53" s="38"/>
      <c r="F53" s="38"/>
      <c r="G53" s="38"/>
    </row>
    <row r="54" spans="1:7" hidden="1">
      <c r="A54" s="111"/>
      <c r="B54" s="111"/>
      <c r="C54" s="38"/>
      <c r="D54" s="38"/>
    </row>
    <row r="55" spans="1:7" hidden="1">
      <c r="A55" s="111"/>
      <c r="B55" s="38"/>
      <c r="C55" s="38"/>
      <c r="D55" s="38"/>
    </row>
    <row r="56" spans="1:7" hidden="1"/>
    <row r="57" spans="1:7" hidden="1"/>
    <row r="58" spans="1:7" hidden="1"/>
  </sheetData>
  <mergeCells count="26">
    <mergeCell ref="A45:XFD45"/>
    <mergeCell ref="A1:D1"/>
    <mergeCell ref="A2:D2"/>
    <mergeCell ref="B3:D3"/>
    <mergeCell ref="A23:D23"/>
    <mergeCell ref="C40:D40"/>
    <mergeCell ref="C41:D41"/>
    <mergeCell ref="A42:D42"/>
    <mergeCell ref="A43:D43"/>
    <mergeCell ref="A44:D44"/>
    <mergeCell ref="A35:B35"/>
    <mergeCell ref="C35:D35"/>
    <mergeCell ref="C37:D37"/>
    <mergeCell ref="C38:D38"/>
    <mergeCell ref="C39:D39"/>
    <mergeCell ref="A30:D30"/>
    <mergeCell ref="E2:E3"/>
    <mergeCell ref="A26:D26"/>
    <mergeCell ref="A27:XFD27"/>
    <mergeCell ref="A28:D28"/>
    <mergeCell ref="A29:D29"/>
    <mergeCell ref="C36:D36"/>
    <mergeCell ref="A31:D31"/>
    <mergeCell ref="A32:D32"/>
    <mergeCell ref="A33:XFD33"/>
    <mergeCell ref="A34:D34"/>
  </mergeCells>
  <phoneticPr fontId="6" type="noConversion"/>
  <dataValidations count="1">
    <dataValidation allowBlank="1" showInputMessage="1" showErrorMessage="1" prompt="Enter % moisture content" sqref="B38" xr:uid="{47B85FB0-7643-4228-BDF8-15F5C13B4617}"/>
  </dataValidations>
  <pageMargins left="0.75" right="0.75" top="1" bottom="1" header="0.5" footer="0.5"/>
  <pageSetup scale="6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Enter the closest city to the plant location to generate wind speed" xr:uid="{7DB43DC2-6B7E-427F-B253-D1D383EDA1EF}">
          <x14:formula1>
            <xm:f>Appendix!$A$5:$A$22</xm:f>
          </x14:formula1>
          <xm:sqref>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7E3E-691F-471D-B3A8-BB06664444D5}">
  <sheetPr>
    <pageSetUpPr fitToPage="1"/>
  </sheetPr>
  <dimension ref="A1:F20"/>
  <sheetViews>
    <sheetView workbookViewId="0">
      <selection sqref="A1:XFD1"/>
    </sheetView>
  </sheetViews>
  <sheetFormatPr defaultColWidth="0" defaultRowHeight="12.75" zeroHeight="1"/>
  <cols>
    <col min="1" max="6" width="9.140625" style="127" customWidth="1"/>
    <col min="7" max="16384" width="9.140625" style="127" hidden="1"/>
  </cols>
  <sheetData>
    <row r="1" spans="1:6" s="293" customFormat="1" ht="42.75" customHeight="1">
      <c r="A1" s="292" t="s">
        <v>185</v>
      </c>
    </row>
    <row r="2" spans="1:6" ht="15.75" thickBot="1">
      <c r="A2" s="295" t="s">
        <v>194</v>
      </c>
      <c r="B2" s="295"/>
      <c r="C2" s="295"/>
      <c r="D2" s="295"/>
      <c r="E2" s="295"/>
      <c r="F2" s="295"/>
    </row>
    <row r="3" spans="1:6">
      <c r="A3" s="296" t="s">
        <v>72</v>
      </c>
      <c r="B3" s="298" t="s">
        <v>124</v>
      </c>
      <c r="C3" s="299"/>
      <c r="D3" s="298" t="s">
        <v>14</v>
      </c>
      <c r="E3" s="302"/>
      <c r="F3" s="299"/>
    </row>
    <row r="4" spans="1:6" ht="13.5" thickBot="1">
      <c r="A4" s="297"/>
      <c r="B4" s="300"/>
      <c r="C4" s="301"/>
      <c r="D4" s="300"/>
      <c r="E4" s="303"/>
      <c r="F4" s="301"/>
    </row>
    <row r="5" spans="1:6" ht="14.25">
      <c r="A5" s="128">
        <v>1</v>
      </c>
      <c r="B5" s="304"/>
      <c r="C5" s="305"/>
      <c r="D5" s="306"/>
      <c r="E5" s="307"/>
      <c r="F5" s="308"/>
    </row>
    <row r="6" spans="1:6" ht="14.25">
      <c r="A6" s="128">
        <v>2</v>
      </c>
      <c r="B6" s="287"/>
      <c r="C6" s="288"/>
      <c r="D6" s="289"/>
      <c r="E6" s="290"/>
      <c r="F6" s="291"/>
    </row>
    <row r="7" spans="1:6" ht="14.25">
      <c r="A7" s="128">
        <v>3</v>
      </c>
      <c r="B7" s="287"/>
      <c r="C7" s="288"/>
      <c r="D7" s="289"/>
      <c r="E7" s="290"/>
      <c r="F7" s="291"/>
    </row>
    <row r="8" spans="1:6" ht="14.25">
      <c r="A8" s="128">
        <v>4</v>
      </c>
      <c r="B8" s="287"/>
      <c r="C8" s="288"/>
      <c r="D8" s="289"/>
      <c r="E8" s="290"/>
      <c r="F8" s="291"/>
    </row>
    <row r="9" spans="1:6" ht="14.25">
      <c r="A9" s="128">
        <v>5</v>
      </c>
      <c r="B9" s="287"/>
      <c r="C9" s="288"/>
      <c r="D9" s="289"/>
      <c r="E9" s="290"/>
      <c r="F9" s="291"/>
    </row>
    <row r="10" spans="1:6" ht="14.25">
      <c r="A10" s="128">
        <v>6</v>
      </c>
      <c r="B10" s="287"/>
      <c r="C10" s="288"/>
      <c r="D10" s="289"/>
      <c r="E10" s="290"/>
      <c r="F10" s="291"/>
    </row>
    <row r="11" spans="1:6" ht="14.25">
      <c r="A11" s="128">
        <v>7</v>
      </c>
      <c r="B11" s="287"/>
      <c r="C11" s="288"/>
      <c r="D11" s="289"/>
      <c r="E11" s="290"/>
      <c r="F11" s="291"/>
    </row>
    <row r="12" spans="1:6" ht="14.25">
      <c r="A12" s="128">
        <v>8</v>
      </c>
      <c r="B12" s="287"/>
      <c r="C12" s="288"/>
      <c r="D12" s="289"/>
      <c r="E12" s="290"/>
      <c r="F12" s="291"/>
    </row>
    <row r="13" spans="1:6" ht="14.25">
      <c r="A13" s="128">
        <v>9</v>
      </c>
      <c r="B13" s="287"/>
      <c r="C13" s="288"/>
      <c r="D13" s="289"/>
      <c r="E13" s="290"/>
      <c r="F13" s="291"/>
    </row>
    <row r="14" spans="1:6" ht="14.25">
      <c r="A14" s="128">
        <v>10</v>
      </c>
      <c r="B14" s="287"/>
      <c r="C14" s="288"/>
      <c r="D14" s="289"/>
      <c r="E14" s="290"/>
      <c r="F14" s="291"/>
    </row>
    <row r="15" spans="1:6" ht="14.25">
      <c r="A15" s="128">
        <v>11</v>
      </c>
      <c r="B15" s="287"/>
      <c r="C15" s="288"/>
      <c r="D15" s="289"/>
      <c r="E15" s="290"/>
      <c r="F15" s="291"/>
    </row>
    <row r="16" spans="1:6" ht="15" thickBot="1">
      <c r="A16" s="129">
        <v>12</v>
      </c>
      <c r="B16" s="282"/>
      <c r="C16" s="283"/>
      <c r="D16" s="284"/>
      <c r="E16" s="285"/>
      <c r="F16" s="286"/>
    </row>
    <row r="17" spans="1:6">
      <c r="A17" s="294" t="s">
        <v>150</v>
      </c>
      <c r="B17" s="294"/>
      <c r="C17" s="294"/>
      <c r="D17" s="294"/>
      <c r="E17" s="294"/>
      <c r="F17" s="294"/>
    </row>
    <row r="18" spans="1:6" hidden="1"/>
    <row r="19" spans="1:6" hidden="1"/>
    <row r="20" spans="1:6" hidden="1"/>
  </sheetData>
  <mergeCells count="30">
    <mergeCell ref="A1:XFD1"/>
    <mergeCell ref="A17:F17"/>
    <mergeCell ref="A2:F2"/>
    <mergeCell ref="B6:C6"/>
    <mergeCell ref="D6:F6"/>
    <mergeCell ref="A3:A4"/>
    <mergeCell ref="B3:C4"/>
    <mergeCell ref="D3:F4"/>
    <mergeCell ref="B5:C5"/>
    <mergeCell ref="D5:F5"/>
    <mergeCell ref="B7:C7"/>
    <mergeCell ref="D7:F7"/>
    <mergeCell ref="B8:C8"/>
    <mergeCell ref="D8:F8"/>
    <mergeCell ref="B9:C9"/>
    <mergeCell ref="D9:F9"/>
    <mergeCell ref="B10:C10"/>
    <mergeCell ref="D10:F10"/>
    <mergeCell ref="B11:C11"/>
    <mergeCell ref="D11:F11"/>
    <mergeCell ref="B12:C12"/>
    <mergeCell ref="D12:F12"/>
    <mergeCell ref="B16:C16"/>
    <mergeCell ref="D16:F16"/>
    <mergeCell ref="B13:C13"/>
    <mergeCell ref="D13:F13"/>
    <mergeCell ref="B14:C14"/>
    <mergeCell ref="D14:F14"/>
    <mergeCell ref="B15:C15"/>
    <mergeCell ref="D15:F15"/>
  </mergeCells>
  <dataValidations count="2">
    <dataValidation allowBlank="1" showInputMessage="1" showErrorMessage="1" prompt="Enter EPN number" sqref="B5:C16" xr:uid="{0A574A5B-4064-4750-937D-B2D29140AA80}"/>
    <dataValidation allowBlank="1" showInputMessage="1" showErrorMessage="1" prompt="Enter EPN description" sqref="D5:F16" xr:uid="{82CB36DA-6E09-446F-979F-68DBB52CA66C}"/>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showGridLines="0" workbookViewId="0">
      <selection activeCell="E8" sqref="E8:H8"/>
    </sheetView>
  </sheetViews>
  <sheetFormatPr defaultColWidth="0" defaultRowHeight="15" zeroHeight="1"/>
  <cols>
    <col min="1" max="1" width="9.140625" style="13" customWidth="1"/>
    <col min="2" max="2" width="12.7109375" style="13" customWidth="1"/>
    <col min="3" max="7" width="9.140625" style="13" customWidth="1"/>
    <col min="8" max="8" width="14.42578125" style="13" customWidth="1"/>
    <col min="9" max="9" width="13.42578125" style="6" hidden="1" customWidth="1"/>
    <col min="10" max="10" width="3" style="6" hidden="1" customWidth="1"/>
    <col min="11" max="16384" width="9.140625" style="6" hidden="1"/>
  </cols>
  <sheetData>
    <row r="1" spans="1:10" s="112" customFormat="1" ht="28.5" customHeight="1">
      <c r="A1" s="309" t="s">
        <v>181</v>
      </c>
      <c r="B1" s="267"/>
      <c r="C1" s="267"/>
      <c r="D1" s="267"/>
      <c r="E1" s="267"/>
      <c r="F1" s="267"/>
      <c r="G1" s="267"/>
      <c r="H1" s="267"/>
    </row>
    <row r="2" spans="1:10" s="113" customFormat="1" ht="32.25" customHeight="1" thickBot="1">
      <c r="A2" s="310" t="s">
        <v>193</v>
      </c>
      <c r="B2" s="310"/>
      <c r="C2" s="310"/>
      <c r="D2" s="310"/>
      <c r="E2" s="310"/>
      <c r="F2" s="310"/>
      <c r="G2" s="310"/>
      <c r="H2" s="311"/>
      <c r="I2" s="47"/>
    </row>
    <row r="3" spans="1:10" s="112" customFormat="1" ht="16.5" thickBot="1">
      <c r="A3" s="114" t="s">
        <v>36</v>
      </c>
      <c r="B3" s="115"/>
      <c r="C3" s="312" t="s">
        <v>37</v>
      </c>
      <c r="D3" s="312"/>
      <c r="E3" s="312"/>
      <c r="F3" s="313" t="s">
        <v>38</v>
      </c>
      <c r="G3" s="313"/>
      <c r="H3" s="314"/>
      <c r="I3" s="116"/>
      <c r="J3" s="117"/>
    </row>
    <row r="4" spans="1:10" s="112" customFormat="1" ht="15.75">
      <c r="A4" s="315" t="s">
        <v>39</v>
      </c>
      <c r="B4" s="316"/>
      <c r="C4" s="319">
        <v>0</v>
      </c>
      <c r="D4" s="320"/>
      <c r="E4" s="317">
        <v>1</v>
      </c>
      <c r="F4" s="317"/>
      <c r="G4" s="317"/>
      <c r="H4" s="318"/>
      <c r="I4" s="116"/>
      <c r="J4" s="117"/>
    </row>
    <row r="5" spans="1:10" s="238" customFormat="1" ht="15.75" customHeight="1">
      <c r="A5" s="279" t="s">
        <v>40</v>
      </c>
      <c r="B5" s="328"/>
      <c r="C5" s="321">
        <v>50</v>
      </c>
      <c r="D5" s="322"/>
      <c r="E5" s="238">
        <v>0.5</v>
      </c>
    </row>
    <row r="6" spans="1:10" s="112" customFormat="1" ht="15.75">
      <c r="A6" s="279" t="s">
        <v>41</v>
      </c>
      <c r="B6" s="328"/>
      <c r="C6" s="321">
        <v>70</v>
      </c>
      <c r="D6" s="322"/>
      <c r="E6" s="238">
        <v>0.3</v>
      </c>
      <c r="F6" s="238"/>
      <c r="G6" s="238"/>
      <c r="H6" s="329"/>
      <c r="I6" s="116"/>
      <c r="J6" s="117"/>
    </row>
    <row r="7" spans="1:10" s="112" customFormat="1" ht="15.75">
      <c r="A7" s="279" t="s">
        <v>42</v>
      </c>
      <c r="B7" s="328"/>
      <c r="C7" s="321">
        <v>80</v>
      </c>
      <c r="D7" s="322"/>
      <c r="E7" s="238">
        <v>0.2</v>
      </c>
      <c r="F7" s="238"/>
      <c r="G7" s="238"/>
      <c r="H7" s="329"/>
      <c r="I7" s="116"/>
      <c r="J7" s="117"/>
    </row>
    <row r="8" spans="1:10" s="112" customFormat="1" ht="15.75">
      <c r="A8" s="279" t="s">
        <v>132</v>
      </c>
      <c r="B8" s="328"/>
      <c r="C8" s="326" t="s">
        <v>130</v>
      </c>
      <c r="D8" s="327"/>
      <c r="E8" s="238" t="s">
        <v>131</v>
      </c>
      <c r="F8" s="238"/>
      <c r="G8" s="238"/>
      <c r="H8" s="329"/>
      <c r="I8" s="116"/>
      <c r="J8" s="117"/>
    </row>
    <row r="9" spans="1:10" s="112" customFormat="1" ht="15.75">
      <c r="A9" s="279" t="s">
        <v>133</v>
      </c>
      <c r="B9" s="328"/>
      <c r="C9" s="321">
        <v>90</v>
      </c>
      <c r="D9" s="322"/>
      <c r="E9" s="238">
        <v>0.1</v>
      </c>
      <c r="F9" s="238"/>
      <c r="G9" s="238"/>
      <c r="H9" s="329"/>
      <c r="I9" s="116"/>
      <c r="J9" s="117"/>
    </row>
    <row r="10" spans="1:10" s="112" customFormat="1" ht="15.75">
      <c r="A10" s="279" t="s">
        <v>134</v>
      </c>
      <c r="B10" s="328"/>
      <c r="C10" s="321">
        <v>90</v>
      </c>
      <c r="D10" s="322"/>
      <c r="E10" s="238">
        <v>0.1</v>
      </c>
      <c r="F10" s="238"/>
      <c r="G10" s="238"/>
      <c r="H10" s="329"/>
      <c r="I10" s="116"/>
      <c r="J10" s="117"/>
    </row>
    <row r="11" spans="1:10" s="112" customFormat="1" ht="15.75">
      <c r="A11" s="279" t="s">
        <v>43</v>
      </c>
      <c r="B11" s="328"/>
      <c r="C11" s="331">
        <v>95</v>
      </c>
      <c r="D11" s="238"/>
      <c r="E11" s="238">
        <v>0.05</v>
      </c>
      <c r="F11" s="238"/>
      <c r="G11" s="238"/>
      <c r="H11" s="329"/>
      <c r="I11" s="116"/>
      <c r="J11" s="117"/>
    </row>
    <row r="12" spans="1:10" s="112" customFormat="1" ht="29.25" customHeight="1">
      <c r="A12" s="332" t="s">
        <v>129</v>
      </c>
      <c r="B12" s="333"/>
      <c r="C12" s="326">
        <v>98.5</v>
      </c>
      <c r="D12" s="327"/>
      <c r="E12" s="324">
        <v>1.4999999999999999E-2</v>
      </c>
      <c r="F12" s="324"/>
      <c r="G12" s="324"/>
      <c r="H12" s="325"/>
      <c r="I12" s="116"/>
      <c r="J12" s="117"/>
    </row>
    <row r="13" spans="1:10" s="112" customFormat="1" ht="16.5" thickBot="1">
      <c r="A13" s="334" t="s">
        <v>128</v>
      </c>
      <c r="B13" s="335"/>
      <c r="C13" s="336"/>
      <c r="D13" s="337"/>
      <c r="E13" s="337"/>
      <c r="F13" s="337"/>
      <c r="G13" s="337"/>
      <c r="H13" s="338"/>
      <c r="I13" s="117"/>
      <c r="J13" s="117"/>
    </row>
    <row r="14" spans="1:10" s="126" customFormat="1" ht="33" customHeight="1">
      <c r="A14" s="323" t="s">
        <v>135</v>
      </c>
      <c r="B14" s="323"/>
      <c r="C14" s="323"/>
      <c r="D14" s="323"/>
      <c r="E14" s="323"/>
      <c r="F14" s="323"/>
      <c r="G14" s="323"/>
      <c r="H14" s="323"/>
      <c r="I14" s="125"/>
    </row>
    <row r="15" spans="1:10" s="112" customFormat="1">
      <c r="A15" s="330" t="s">
        <v>180</v>
      </c>
      <c r="B15" s="330"/>
      <c r="C15" s="330"/>
      <c r="D15" s="330"/>
      <c r="E15" s="330"/>
      <c r="F15" s="330"/>
      <c r="G15" s="330"/>
      <c r="H15" s="330"/>
      <c r="I15" s="116"/>
    </row>
    <row r="16" spans="1:10" ht="9.75" hidden="1" customHeight="1"/>
    <row r="17" spans="4:4" ht="12.75" hidden="1" customHeight="1">
      <c r="D17" s="12"/>
    </row>
    <row r="18" spans="4:4" hidden="1"/>
    <row r="19" spans="4:4" hidden="1"/>
    <row r="20" spans="4:4" hidden="1"/>
  </sheetData>
  <mergeCells count="36">
    <mergeCell ref="A15:H15"/>
    <mergeCell ref="C7:D7"/>
    <mergeCell ref="C8:D8"/>
    <mergeCell ref="C9:D9"/>
    <mergeCell ref="C10:D10"/>
    <mergeCell ref="C11:D11"/>
    <mergeCell ref="E11:H11"/>
    <mergeCell ref="E10:H10"/>
    <mergeCell ref="E9:H9"/>
    <mergeCell ref="E8:H8"/>
    <mergeCell ref="E7:H7"/>
    <mergeCell ref="A12:B12"/>
    <mergeCell ref="A13:B13"/>
    <mergeCell ref="C13:D13"/>
    <mergeCell ref="E13:H13"/>
    <mergeCell ref="C5:D5"/>
    <mergeCell ref="C6:D6"/>
    <mergeCell ref="A14:H14"/>
    <mergeCell ref="E12:H12"/>
    <mergeCell ref="C12:D12"/>
    <mergeCell ref="A5:B5"/>
    <mergeCell ref="A6:B6"/>
    <mergeCell ref="A7:B7"/>
    <mergeCell ref="A8:B8"/>
    <mergeCell ref="A9:B9"/>
    <mergeCell ref="A10:B10"/>
    <mergeCell ref="A11:B11"/>
    <mergeCell ref="E6:H6"/>
    <mergeCell ref="E5:XFD5"/>
    <mergeCell ref="A1:H1"/>
    <mergeCell ref="A2:H2"/>
    <mergeCell ref="C3:E3"/>
    <mergeCell ref="F3:H3"/>
    <mergeCell ref="A4:B4"/>
    <mergeCell ref="E4:H4"/>
    <mergeCell ref="C4:D4"/>
  </mergeCells>
  <phoneticPr fontId="6" type="noConversion"/>
  <dataValidations count="1">
    <dataValidation allowBlank="1" showInputMessage="1" showErrorMessage="1" prompt="Enter data_x000a_" sqref="C13:H13" xr:uid="{EBD49231-E1A2-4751-BD6E-CE284AB3C032}"/>
  </dataValidations>
  <hyperlinks>
    <hyperlink ref="I2" location="'Input Calculations'!A1" display="Back to Input Calculations" xr:uid="{00000000-0004-0000-0200-000000000000}"/>
  </hyperlink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75"/>
  <sheetViews>
    <sheetView showGridLines="0" zoomScaleNormal="100" workbookViewId="0">
      <selection activeCell="A58" sqref="A58:C58"/>
    </sheetView>
  </sheetViews>
  <sheetFormatPr defaultColWidth="0" defaultRowHeight="12.75" zeroHeight="1"/>
  <cols>
    <col min="1" max="1" width="9.140625" style="9" customWidth="1"/>
    <col min="2" max="2" width="10.28515625" style="9" customWidth="1"/>
    <col min="3" max="3" width="7.5703125" style="9" customWidth="1"/>
    <col min="4" max="4" width="10" style="9" bestFit="1" customWidth="1"/>
    <col min="5" max="6" width="9.140625" style="9" customWidth="1"/>
    <col min="7" max="11" width="0" style="9" hidden="1" customWidth="1"/>
    <col min="12" max="16384" width="9.140625" style="9" hidden="1"/>
  </cols>
  <sheetData>
    <row r="1" spans="1:10" s="350" customFormat="1" ht="31.5" customHeight="1" thickBot="1">
      <c r="A1" s="350" t="s">
        <v>168</v>
      </c>
    </row>
    <row r="2" spans="1:10" s="13" customFormat="1" ht="22.5" customHeight="1" thickBot="1">
      <c r="A2" s="351" t="s">
        <v>25</v>
      </c>
      <c r="B2" s="352"/>
      <c r="C2" s="352"/>
      <c r="D2" s="352"/>
      <c r="E2" s="352"/>
      <c r="F2" s="353"/>
      <c r="G2" s="45"/>
      <c r="H2" s="45"/>
      <c r="I2" s="45"/>
    </row>
    <row r="3" spans="1:10" s="13" customFormat="1" ht="15">
      <c r="A3" s="354" t="s">
        <v>26</v>
      </c>
      <c r="B3" s="355"/>
      <c r="C3" s="355"/>
      <c r="D3" s="48" t="s">
        <v>22</v>
      </c>
      <c r="E3" s="49" t="s">
        <v>23</v>
      </c>
      <c r="F3" s="50" t="s">
        <v>24</v>
      </c>
      <c r="G3" s="41"/>
      <c r="H3" s="45"/>
      <c r="I3" s="45"/>
    </row>
    <row r="4" spans="1:10" s="13" customFormat="1" ht="15">
      <c r="A4" s="46" t="s">
        <v>27</v>
      </c>
      <c r="B4" s="356" t="s">
        <v>28</v>
      </c>
      <c r="C4" s="356"/>
      <c r="D4" s="343" t="s">
        <v>167</v>
      </c>
      <c r="E4" s="343"/>
      <c r="F4" s="344"/>
      <c r="G4" s="45"/>
      <c r="H4" s="45"/>
      <c r="I4" s="45"/>
    </row>
    <row r="5" spans="1:10" s="13" customFormat="1" ht="15">
      <c r="A5" s="345" t="s">
        <v>167</v>
      </c>
      <c r="B5" s="346"/>
      <c r="C5" s="346"/>
      <c r="D5" s="45" t="s">
        <v>15</v>
      </c>
      <c r="E5" s="51">
        <f>'Input Calculations'!E15</f>
        <v>7.1999999999999998E-3</v>
      </c>
      <c r="F5" s="52">
        <f>'Input Calculations'!E18</f>
        <v>2.7599999999999993</v>
      </c>
      <c r="G5" s="53"/>
      <c r="H5" s="45"/>
      <c r="I5" s="45"/>
    </row>
    <row r="6" spans="1:10" s="13" customFormat="1" ht="14.25">
      <c r="A6" s="348" t="s">
        <v>5</v>
      </c>
      <c r="B6" s="349"/>
      <c r="C6" s="349"/>
      <c r="D6" s="45" t="s">
        <v>16</v>
      </c>
      <c r="E6" s="51">
        <f>'Input Calculations'!E16</f>
        <v>3.2399999999999998E-3</v>
      </c>
      <c r="F6" s="52">
        <f>'Input Calculations'!E19</f>
        <v>1.242</v>
      </c>
      <c r="G6" s="53"/>
      <c r="H6" s="45"/>
      <c r="I6" s="45"/>
    </row>
    <row r="7" spans="1:10" s="13" customFormat="1" ht="14.25">
      <c r="A7" s="347" t="s">
        <v>167</v>
      </c>
      <c r="B7" s="343"/>
      <c r="C7" s="343"/>
      <c r="D7" s="55" t="s">
        <v>122</v>
      </c>
      <c r="E7" s="56">
        <f>'Input Calculations'!E17</f>
        <v>6.0000000000000006E-4</v>
      </c>
      <c r="F7" s="57">
        <f>'Input Calculations'!E20</f>
        <v>0.23</v>
      </c>
      <c r="G7" s="53"/>
      <c r="H7" s="58"/>
      <c r="I7" s="45"/>
    </row>
    <row r="8" spans="1:10" s="13" customFormat="1" ht="14.25">
      <c r="A8" s="339" t="s">
        <v>167</v>
      </c>
      <c r="B8" s="340"/>
      <c r="C8" s="340"/>
      <c r="D8" s="45" t="s">
        <v>15</v>
      </c>
      <c r="E8" s="51">
        <f>'Input Calculations'!F15</f>
        <v>0</v>
      </c>
      <c r="F8" s="52">
        <f>'Input Calculations'!F18</f>
        <v>0</v>
      </c>
      <c r="G8" s="53"/>
      <c r="H8" s="45"/>
      <c r="I8" s="45"/>
    </row>
    <row r="9" spans="1:10" s="13" customFormat="1" ht="14.25">
      <c r="A9" s="348" t="s">
        <v>6</v>
      </c>
      <c r="B9" s="349"/>
      <c r="C9" s="349"/>
      <c r="D9" s="45" t="s">
        <v>16</v>
      </c>
      <c r="E9" s="51">
        <f>'Input Calculations'!F16</f>
        <v>0</v>
      </c>
      <c r="F9" s="52">
        <f>'Input Calculations'!F19</f>
        <v>0</v>
      </c>
      <c r="G9" s="53"/>
      <c r="H9" s="45"/>
      <c r="I9" s="45"/>
    </row>
    <row r="10" spans="1:10" s="13" customFormat="1" ht="14.25">
      <c r="A10" s="339" t="s">
        <v>167</v>
      </c>
      <c r="B10" s="340"/>
      <c r="C10" s="340"/>
      <c r="D10" s="55" t="s">
        <v>122</v>
      </c>
      <c r="E10" s="59">
        <f>'Input Calculations'!F17</f>
        <v>0</v>
      </c>
      <c r="F10" s="60">
        <f>'Input Calculations'!F20</f>
        <v>0</v>
      </c>
      <c r="G10" s="53"/>
      <c r="H10" s="45"/>
      <c r="I10" s="45"/>
    </row>
    <row r="11" spans="1:10" s="13" customFormat="1" ht="14.25">
      <c r="A11" s="339" t="s">
        <v>167</v>
      </c>
      <c r="B11" s="340"/>
      <c r="C11" s="340"/>
      <c r="D11" s="45" t="s">
        <v>15</v>
      </c>
      <c r="E11" s="51">
        <f>'Input Calculations'!G15</f>
        <v>0</v>
      </c>
      <c r="F11" s="52">
        <f>'Input Calculations'!G18</f>
        <v>0</v>
      </c>
      <c r="G11" s="53"/>
      <c r="H11" s="45"/>
      <c r="I11" s="45"/>
    </row>
    <row r="12" spans="1:10" s="13" customFormat="1" ht="14.25">
      <c r="A12" s="341" t="s">
        <v>6</v>
      </c>
      <c r="B12" s="342"/>
      <c r="C12" s="342"/>
      <c r="D12" s="44" t="s">
        <v>16</v>
      </c>
      <c r="E12" s="51">
        <f>'Input Calculations'!G16</f>
        <v>0</v>
      </c>
      <c r="F12" s="52">
        <f>'Input Calculations'!G19</f>
        <v>0</v>
      </c>
      <c r="G12" s="53"/>
      <c r="H12" s="45"/>
      <c r="I12" s="45"/>
    </row>
    <row r="13" spans="1:10" s="13" customFormat="1" ht="14.25">
      <c r="A13" s="339" t="s">
        <v>167</v>
      </c>
      <c r="B13" s="340"/>
      <c r="C13" s="340"/>
      <c r="D13" s="54" t="s">
        <v>122</v>
      </c>
      <c r="E13" s="59">
        <f>'Input Calculations'!G17</f>
        <v>0</v>
      </c>
      <c r="F13" s="60">
        <f>'Input Calculations'!G20</f>
        <v>0</v>
      </c>
      <c r="G13" s="53"/>
      <c r="H13" s="45"/>
      <c r="I13" s="45"/>
    </row>
    <row r="14" spans="1:10" s="13" customFormat="1" ht="14.25">
      <c r="A14" s="339" t="s">
        <v>167</v>
      </c>
      <c r="B14" s="340"/>
      <c r="C14" s="340"/>
      <c r="D14" s="45" t="s">
        <v>15</v>
      </c>
      <c r="E14" s="51">
        <f>'Input Calculations'!H15</f>
        <v>0</v>
      </c>
      <c r="F14" s="52">
        <f>'Input Calculations'!H18</f>
        <v>0</v>
      </c>
      <c r="G14" s="53"/>
      <c r="H14" s="45"/>
      <c r="I14" s="45"/>
    </row>
    <row r="15" spans="1:10" s="13" customFormat="1" ht="14.25">
      <c r="A15" s="348" t="s">
        <v>7</v>
      </c>
      <c r="B15" s="349"/>
      <c r="C15" s="349"/>
      <c r="D15" s="45" t="s">
        <v>16</v>
      </c>
      <c r="E15" s="51">
        <f>'Input Calculations'!H16</f>
        <v>0</v>
      </c>
      <c r="F15" s="52">
        <f>'Input Calculations'!H19</f>
        <v>0</v>
      </c>
      <c r="G15" s="53"/>
      <c r="H15" s="45"/>
      <c r="I15" s="45"/>
    </row>
    <row r="16" spans="1:10" s="13" customFormat="1" ht="14.25">
      <c r="A16" s="339" t="s">
        <v>167</v>
      </c>
      <c r="B16" s="340"/>
      <c r="C16" s="340"/>
      <c r="D16" s="55" t="s">
        <v>122</v>
      </c>
      <c r="E16" s="59">
        <f>'Input Calculations'!H18</f>
        <v>0</v>
      </c>
      <c r="F16" s="60">
        <f>'Input Calculations'!H20</f>
        <v>0</v>
      </c>
      <c r="G16" s="53"/>
      <c r="H16" s="45"/>
      <c r="I16" s="61"/>
      <c r="J16" s="61"/>
    </row>
    <row r="17" spans="1:10" s="13" customFormat="1" ht="14.25">
      <c r="A17" s="339" t="s">
        <v>167</v>
      </c>
      <c r="B17" s="340"/>
      <c r="C17" s="340"/>
      <c r="D17" s="45" t="s">
        <v>15</v>
      </c>
      <c r="E17" s="51">
        <f>'Input Calculations'!I15</f>
        <v>0</v>
      </c>
      <c r="F17" s="52">
        <f>'Input Calculations'!I18</f>
        <v>0</v>
      </c>
      <c r="G17" s="53"/>
      <c r="H17" s="45"/>
      <c r="I17" s="61"/>
      <c r="J17" s="61"/>
    </row>
    <row r="18" spans="1:10" s="13" customFormat="1" ht="14.25">
      <c r="A18" s="341" t="s">
        <v>7</v>
      </c>
      <c r="B18" s="342"/>
      <c r="C18" s="342"/>
      <c r="D18" s="44" t="s">
        <v>16</v>
      </c>
      <c r="E18" s="51">
        <f>'Input Calculations'!I16</f>
        <v>0</v>
      </c>
      <c r="F18" s="52">
        <f>'Input Calculations'!I19</f>
        <v>0</v>
      </c>
      <c r="G18" s="53"/>
      <c r="H18" s="45"/>
      <c r="I18" s="61"/>
      <c r="J18" s="61"/>
    </row>
    <row r="19" spans="1:10" s="13" customFormat="1" ht="14.25">
      <c r="A19" s="339" t="s">
        <v>167</v>
      </c>
      <c r="B19" s="340"/>
      <c r="C19" s="340"/>
      <c r="D19" s="54" t="s">
        <v>122</v>
      </c>
      <c r="E19" s="59">
        <f>'Input Calculations'!I17</f>
        <v>0</v>
      </c>
      <c r="F19" s="60">
        <f>'Input Calculations'!I20</f>
        <v>0</v>
      </c>
      <c r="G19" s="53"/>
      <c r="H19" s="45"/>
      <c r="I19" s="45"/>
    </row>
    <row r="20" spans="1:10" s="13" customFormat="1" ht="14.25">
      <c r="A20" s="339" t="s">
        <v>167</v>
      </c>
      <c r="B20" s="340"/>
      <c r="C20" s="340"/>
      <c r="D20" s="45" t="s">
        <v>15</v>
      </c>
      <c r="E20" s="51">
        <f>'Input Calculations'!J15</f>
        <v>0</v>
      </c>
      <c r="F20" s="52">
        <f>'Input Calculations'!J18</f>
        <v>0</v>
      </c>
      <c r="G20" s="53"/>
      <c r="H20" s="45"/>
      <c r="I20" s="45"/>
    </row>
    <row r="21" spans="1:10" s="13" customFormat="1" ht="14.25">
      <c r="A21" s="348" t="s">
        <v>104</v>
      </c>
      <c r="B21" s="349"/>
      <c r="C21" s="349"/>
      <c r="D21" s="44" t="s">
        <v>16</v>
      </c>
      <c r="E21" s="51">
        <f>'Input Calculations'!J16</f>
        <v>0</v>
      </c>
      <c r="F21" s="52">
        <f>'Input Calculations'!J19</f>
        <v>0</v>
      </c>
      <c r="G21" s="53"/>
      <c r="H21" s="45"/>
      <c r="I21" s="45"/>
    </row>
    <row r="22" spans="1:10" s="13" customFormat="1" ht="14.25">
      <c r="A22" s="339" t="s">
        <v>167</v>
      </c>
      <c r="B22" s="340"/>
      <c r="C22" s="340"/>
      <c r="D22" s="54" t="s">
        <v>122</v>
      </c>
      <c r="E22" s="59">
        <f>'Input Calculations'!J17</f>
        <v>0</v>
      </c>
      <c r="F22" s="60">
        <f>'Input Calculations'!J20</f>
        <v>0</v>
      </c>
      <c r="G22" s="53"/>
      <c r="H22" s="45"/>
      <c r="I22" s="45"/>
    </row>
    <row r="23" spans="1:10" s="13" customFormat="1" ht="14.25">
      <c r="A23" s="339" t="s">
        <v>167</v>
      </c>
      <c r="B23" s="340"/>
      <c r="C23" s="340"/>
      <c r="D23" s="45" t="s">
        <v>15</v>
      </c>
      <c r="E23" s="51">
        <f>'Input Calculations'!K15</f>
        <v>0</v>
      </c>
      <c r="F23" s="52">
        <f>'Input Calculations'!K18</f>
        <v>0</v>
      </c>
      <c r="G23" s="53"/>
      <c r="H23" s="45"/>
      <c r="I23" s="45"/>
    </row>
    <row r="24" spans="1:10" s="13" customFormat="1" ht="14.25">
      <c r="A24" s="341" t="s">
        <v>104</v>
      </c>
      <c r="B24" s="342"/>
      <c r="C24" s="342"/>
      <c r="D24" s="44" t="s">
        <v>16</v>
      </c>
      <c r="E24" s="51">
        <f>'Input Calculations'!K16</f>
        <v>0</v>
      </c>
      <c r="F24" s="52">
        <f>'Input Calculations'!K19</f>
        <v>0</v>
      </c>
      <c r="G24" s="53"/>
      <c r="H24" s="45"/>
      <c r="I24" s="45"/>
    </row>
    <row r="25" spans="1:10" s="13" customFormat="1" ht="14.25">
      <c r="A25" s="339" t="s">
        <v>167</v>
      </c>
      <c r="B25" s="340"/>
      <c r="C25" s="340"/>
      <c r="D25" s="54" t="s">
        <v>122</v>
      </c>
      <c r="E25" s="59">
        <f>'Input Calculations'!K17</f>
        <v>0</v>
      </c>
      <c r="F25" s="60">
        <f>'Input Calculations'!K20</f>
        <v>0</v>
      </c>
      <c r="G25" s="53"/>
      <c r="H25" s="45"/>
      <c r="I25" s="45"/>
    </row>
    <row r="26" spans="1:10" s="13" customFormat="1" ht="15">
      <c r="A26" s="46" t="s">
        <v>29</v>
      </c>
      <c r="B26" s="356" t="s">
        <v>30</v>
      </c>
      <c r="C26" s="356"/>
      <c r="D26" s="356"/>
      <c r="E26" s="356"/>
      <c r="F26" s="357"/>
      <c r="G26" s="45"/>
      <c r="H26" s="45"/>
      <c r="I26" s="45"/>
    </row>
    <row r="27" spans="1:10" s="13" customFormat="1" ht="14.25">
      <c r="A27" s="339" t="s">
        <v>167</v>
      </c>
      <c r="B27" s="340"/>
      <c r="C27" s="340"/>
      <c r="D27" s="45" t="s">
        <v>15</v>
      </c>
      <c r="E27" s="51">
        <f>'Input Calculations'!E31</f>
        <v>1.8</v>
      </c>
      <c r="F27" s="52">
        <f>'Input Calculations'!E34</f>
        <v>1.5</v>
      </c>
      <c r="G27" s="53"/>
      <c r="H27" s="45"/>
      <c r="I27" s="45"/>
    </row>
    <row r="28" spans="1:10" s="13" customFormat="1" ht="14.25">
      <c r="A28" s="341" t="s">
        <v>9</v>
      </c>
      <c r="B28" s="342"/>
      <c r="C28" s="342"/>
      <c r="D28" s="45" t="s">
        <v>16</v>
      </c>
      <c r="E28" s="51">
        <f>'Input Calculations'!E32</f>
        <v>0.43199999999999994</v>
      </c>
      <c r="F28" s="52">
        <f>'Input Calculations'!E35</f>
        <v>0.36</v>
      </c>
      <c r="G28" s="53"/>
      <c r="H28" s="45"/>
      <c r="I28" s="45"/>
    </row>
    <row r="29" spans="1:10" s="13" customFormat="1" ht="14.25">
      <c r="A29" s="339" t="s">
        <v>167</v>
      </c>
      <c r="B29" s="340"/>
      <c r="C29" s="340"/>
      <c r="D29" s="55" t="s">
        <v>122</v>
      </c>
      <c r="E29" s="59">
        <f>'Input Calculations'!E33</f>
        <v>6.6000000000000003E-2</v>
      </c>
      <c r="F29" s="60">
        <f>'Input Calculations'!E36</f>
        <v>5.5E-2</v>
      </c>
      <c r="G29" s="53"/>
      <c r="H29" s="45"/>
      <c r="I29" s="45"/>
    </row>
    <row r="30" spans="1:10" s="13" customFormat="1" ht="14.25">
      <c r="A30" s="339" t="s">
        <v>167</v>
      </c>
      <c r="B30" s="340"/>
      <c r="C30" s="340"/>
      <c r="D30" s="45" t="s">
        <v>15</v>
      </c>
      <c r="E30" s="51">
        <f>'Input Calculations'!F31</f>
        <v>0</v>
      </c>
      <c r="F30" s="52">
        <f>'Input Calculations'!F34</f>
        <v>0</v>
      </c>
      <c r="G30" s="53"/>
      <c r="H30" s="45"/>
      <c r="I30" s="45"/>
    </row>
    <row r="31" spans="1:10" s="13" customFormat="1" ht="14.25">
      <c r="A31" s="341" t="s">
        <v>10</v>
      </c>
      <c r="B31" s="342"/>
      <c r="C31" s="342"/>
      <c r="D31" s="45" t="s">
        <v>16</v>
      </c>
      <c r="E31" s="51">
        <f>'Input Calculations'!F32</f>
        <v>0</v>
      </c>
      <c r="F31" s="52">
        <f>'Input Calculations'!F35</f>
        <v>0</v>
      </c>
      <c r="G31" s="53"/>
      <c r="H31" s="45"/>
      <c r="I31" s="45"/>
    </row>
    <row r="32" spans="1:10" s="13" customFormat="1" ht="14.25">
      <c r="A32" s="339" t="s">
        <v>167</v>
      </c>
      <c r="B32" s="340"/>
      <c r="C32" s="340"/>
      <c r="D32" s="55" t="s">
        <v>122</v>
      </c>
      <c r="E32" s="59">
        <f>'Input Calculations'!F33</f>
        <v>0</v>
      </c>
      <c r="F32" s="60">
        <f>'Input Calculations'!F36</f>
        <v>0</v>
      </c>
      <c r="G32" s="53"/>
      <c r="H32" s="45"/>
      <c r="I32" s="45"/>
    </row>
    <row r="33" spans="1:9" s="13" customFormat="1" ht="14.25">
      <c r="A33" s="339" t="s">
        <v>167</v>
      </c>
      <c r="B33" s="340"/>
      <c r="C33" s="340"/>
      <c r="D33" s="45" t="s">
        <v>15</v>
      </c>
      <c r="E33" s="51">
        <f>'Input Calculations'!G31</f>
        <v>0</v>
      </c>
      <c r="F33" s="52">
        <f>'Input Calculations'!G34</f>
        <v>0</v>
      </c>
      <c r="G33" s="53"/>
      <c r="H33" s="45"/>
      <c r="I33" s="45"/>
    </row>
    <row r="34" spans="1:9" s="13" customFormat="1" ht="14.25">
      <c r="A34" s="341" t="s">
        <v>11</v>
      </c>
      <c r="B34" s="342"/>
      <c r="C34" s="342"/>
      <c r="D34" s="44" t="s">
        <v>16</v>
      </c>
      <c r="E34" s="51">
        <f>'Input Calculations'!G32</f>
        <v>0</v>
      </c>
      <c r="F34" s="52">
        <f>'Input Calculations'!G35</f>
        <v>0</v>
      </c>
      <c r="G34" s="53"/>
      <c r="H34" s="45"/>
      <c r="I34" s="45"/>
    </row>
    <row r="35" spans="1:9" s="13" customFormat="1" ht="14.25">
      <c r="A35" s="339" t="s">
        <v>167</v>
      </c>
      <c r="B35" s="340"/>
      <c r="C35" s="340"/>
      <c r="D35" s="54" t="s">
        <v>122</v>
      </c>
      <c r="E35" s="59">
        <f>'Input Calculations'!G33</f>
        <v>0</v>
      </c>
      <c r="F35" s="60">
        <f>'Input Calculations'!G36</f>
        <v>0</v>
      </c>
      <c r="G35" s="53"/>
      <c r="H35" s="45"/>
      <c r="I35" s="45"/>
    </row>
    <row r="36" spans="1:9" s="13" customFormat="1" ht="14.25">
      <c r="A36" s="339" t="s">
        <v>167</v>
      </c>
      <c r="B36" s="340"/>
      <c r="C36" s="340"/>
      <c r="D36" s="45" t="s">
        <v>15</v>
      </c>
      <c r="E36" s="51">
        <f>'Input Calculations'!H31</f>
        <v>0</v>
      </c>
      <c r="F36" s="52">
        <f>'Input Calculations'!H34</f>
        <v>0</v>
      </c>
      <c r="G36" s="53"/>
      <c r="H36" s="45"/>
      <c r="I36" s="45"/>
    </row>
    <row r="37" spans="1:9" s="13" customFormat="1" ht="14.25">
      <c r="A37" s="341" t="s">
        <v>64</v>
      </c>
      <c r="B37" s="342"/>
      <c r="C37" s="342"/>
      <c r="D37" s="45" t="s">
        <v>16</v>
      </c>
      <c r="E37" s="51">
        <f>'Input Calculations'!H32</f>
        <v>0</v>
      </c>
      <c r="F37" s="52">
        <f>'Input Calculations'!H35</f>
        <v>0</v>
      </c>
      <c r="G37" s="53"/>
      <c r="H37" s="45"/>
      <c r="I37" s="45"/>
    </row>
    <row r="38" spans="1:9" s="13" customFormat="1" ht="14.25">
      <c r="A38" s="339" t="s">
        <v>167</v>
      </c>
      <c r="B38" s="340"/>
      <c r="C38" s="340"/>
      <c r="D38" s="55" t="s">
        <v>122</v>
      </c>
      <c r="E38" s="59">
        <f>'Input Calculations'!H33</f>
        <v>0</v>
      </c>
      <c r="F38" s="60">
        <f>'Input Calculations'!H36</f>
        <v>0</v>
      </c>
      <c r="G38" s="53"/>
      <c r="H38" s="45"/>
      <c r="I38" s="45"/>
    </row>
    <row r="39" spans="1:9" s="13" customFormat="1" ht="14.25">
      <c r="A39" s="339" t="s">
        <v>167</v>
      </c>
      <c r="B39" s="340"/>
      <c r="C39" s="340"/>
      <c r="D39" s="45" t="s">
        <v>15</v>
      </c>
      <c r="E39" s="51">
        <f>'Input Calculations'!I31</f>
        <v>0</v>
      </c>
      <c r="F39" s="52">
        <f>'Input Calculations'!I34</f>
        <v>0</v>
      </c>
      <c r="G39" s="53"/>
      <c r="H39" s="45"/>
      <c r="I39" s="45"/>
    </row>
    <row r="40" spans="1:9" s="13" customFormat="1" ht="14.25">
      <c r="A40" s="341" t="s">
        <v>65</v>
      </c>
      <c r="B40" s="342"/>
      <c r="C40" s="342"/>
      <c r="D40" s="45" t="s">
        <v>16</v>
      </c>
      <c r="E40" s="51">
        <f>'Input Calculations'!I32</f>
        <v>0</v>
      </c>
      <c r="F40" s="52">
        <f>'Input Calculations'!I35</f>
        <v>0</v>
      </c>
      <c r="G40" s="53"/>
      <c r="H40" s="45"/>
      <c r="I40" s="45"/>
    </row>
    <row r="41" spans="1:9" s="13" customFormat="1" ht="14.25">
      <c r="A41" s="339" t="s">
        <v>167</v>
      </c>
      <c r="B41" s="340"/>
      <c r="C41" s="340"/>
      <c r="D41" s="55" t="s">
        <v>122</v>
      </c>
      <c r="E41" s="59">
        <f>'Input Calculations'!I33</f>
        <v>0</v>
      </c>
      <c r="F41" s="60">
        <f>'Input Calculations'!I36</f>
        <v>0</v>
      </c>
      <c r="G41" s="53"/>
      <c r="H41" s="45"/>
      <c r="I41" s="45"/>
    </row>
    <row r="42" spans="1:9" s="13" customFormat="1" ht="14.25">
      <c r="A42" s="339" t="s">
        <v>167</v>
      </c>
      <c r="B42" s="340"/>
      <c r="C42" s="340"/>
      <c r="D42" s="45" t="s">
        <v>15</v>
      </c>
      <c r="E42" s="51">
        <f>'Input Calculations'!J31</f>
        <v>0</v>
      </c>
      <c r="F42" s="52">
        <f>'Input Calculations'!J34</f>
        <v>0</v>
      </c>
      <c r="G42" s="53"/>
      <c r="H42" s="45"/>
      <c r="I42" s="45"/>
    </row>
    <row r="43" spans="1:9" s="13" customFormat="1" ht="14.25">
      <c r="A43" s="341" t="s">
        <v>66</v>
      </c>
      <c r="B43" s="342"/>
      <c r="C43" s="342"/>
      <c r="D43" s="44" t="s">
        <v>16</v>
      </c>
      <c r="E43" s="51">
        <f>'Input Calculations'!J32</f>
        <v>0</v>
      </c>
      <c r="F43" s="52">
        <f>'Input Calculations'!J35</f>
        <v>0</v>
      </c>
      <c r="G43" s="53"/>
      <c r="H43" s="45"/>
      <c r="I43" s="45"/>
    </row>
    <row r="44" spans="1:9" s="13" customFormat="1" ht="14.25">
      <c r="A44" s="339" t="s">
        <v>167</v>
      </c>
      <c r="B44" s="340"/>
      <c r="C44" s="340"/>
      <c r="D44" s="54" t="s">
        <v>122</v>
      </c>
      <c r="E44" s="59">
        <f>'Input Calculations'!J33</f>
        <v>0</v>
      </c>
      <c r="F44" s="60">
        <f>'Input Calculations'!J36</f>
        <v>0</v>
      </c>
      <c r="G44" s="53"/>
      <c r="H44" s="45"/>
      <c r="I44" s="45"/>
    </row>
    <row r="45" spans="1:9" s="13" customFormat="1" ht="14.25">
      <c r="A45" s="339" t="s">
        <v>167</v>
      </c>
      <c r="B45" s="340"/>
      <c r="C45" s="340"/>
      <c r="D45" s="45" t="s">
        <v>15</v>
      </c>
      <c r="E45" s="51">
        <f>'Input Calculations'!K31</f>
        <v>0</v>
      </c>
      <c r="F45" s="52">
        <f>'Input Calculations'!K34</f>
        <v>0</v>
      </c>
      <c r="G45" s="53"/>
      <c r="H45" s="45"/>
      <c r="I45" s="45"/>
    </row>
    <row r="46" spans="1:9" s="13" customFormat="1" ht="14.25">
      <c r="A46" s="341" t="s">
        <v>67</v>
      </c>
      <c r="B46" s="342"/>
      <c r="C46" s="342"/>
      <c r="D46" s="44" t="s">
        <v>16</v>
      </c>
      <c r="E46" s="51">
        <f>'Input Calculations'!K32</f>
        <v>0</v>
      </c>
      <c r="F46" s="52">
        <f>'Input Calculations'!K35</f>
        <v>0</v>
      </c>
      <c r="G46" s="53"/>
      <c r="H46" s="45"/>
      <c r="I46" s="45"/>
    </row>
    <row r="47" spans="1:9" s="13" customFormat="1" ht="14.25">
      <c r="A47" s="339" t="s">
        <v>167</v>
      </c>
      <c r="B47" s="340"/>
      <c r="C47" s="340"/>
      <c r="D47" s="54" t="s">
        <v>122</v>
      </c>
      <c r="E47" s="59">
        <f>'Input Calculations'!K33</f>
        <v>0</v>
      </c>
      <c r="F47" s="60">
        <f>'Input Calculations'!K36</f>
        <v>0</v>
      </c>
      <c r="G47" s="53"/>
      <c r="H47" s="45"/>
      <c r="I47" s="45"/>
    </row>
    <row r="48" spans="1:9" s="13" customFormat="1" ht="14.25">
      <c r="A48" s="339" t="s">
        <v>167</v>
      </c>
      <c r="B48" s="340"/>
      <c r="C48" s="340"/>
      <c r="D48" s="340"/>
      <c r="E48" s="340"/>
      <c r="F48" s="360"/>
      <c r="G48" s="53"/>
      <c r="H48" s="45"/>
      <c r="I48" s="45"/>
    </row>
    <row r="49" spans="1:11" s="13" customFormat="1" ht="15">
      <c r="A49" s="46" t="s">
        <v>31</v>
      </c>
      <c r="B49" s="358" t="s">
        <v>32</v>
      </c>
      <c r="C49" s="358"/>
      <c r="D49" s="45" t="s">
        <v>15</v>
      </c>
      <c r="E49" s="51">
        <f>'Input Calculations'!G46</f>
        <v>1.14E-3</v>
      </c>
      <c r="F49" s="52">
        <f>'Input Calculations'!G49</f>
        <v>7.6000000000000012E-2</v>
      </c>
      <c r="G49" s="53"/>
      <c r="H49" s="45"/>
      <c r="I49" s="45"/>
    </row>
    <row r="50" spans="1:11" s="13" customFormat="1" ht="14.25">
      <c r="A50" s="339" t="s">
        <v>167</v>
      </c>
      <c r="B50" s="340"/>
      <c r="C50" s="340"/>
      <c r="D50" s="45" t="s">
        <v>16</v>
      </c>
      <c r="E50" s="51">
        <f>'Input Calculations'!G47</f>
        <v>5.4000000000000001E-4</v>
      </c>
      <c r="F50" s="52">
        <f>'Input Calculations'!G50</f>
        <v>3.6000000000000004E-2</v>
      </c>
      <c r="G50" s="53"/>
      <c r="H50" s="45"/>
      <c r="I50" s="45"/>
    </row>
    <row r="51" spans="1:11" s="13" customFormat="1" ht="14.25">
      <c r="A51" s="339" t="s">
        <v>167</v>
      </c>
      <c r="B51" s="340"/>
      <c r="C51" s="340"/>
      <c r="D51" s="45" t="s">
        <v>122</v>
      </c>
      <c r="E51" s="51">
        <f>'Input Calculations'!G48</f>
        <v>7.5000000000000007E-5</v>
      </c>
      <c r="F51" s="52">
        <f>'Input Calculations'!G51</f>
        <v>5.0000000000000001E-3</v>
      </c>
      <c r="G51" s="53"/>
      <c r="H51" s="45"/>
      <c r="I51" s="45"/>
    </row>
    <row r="52" spans="1:11" s="13" customFormat="1" ht="14.25">
      <c r="A52" s="339" t="s">
        <v>167</v>
      </c>
      <c r="B52" s="340"/>
      <c r="C52" s="340"/>
      <c r="D52" s="340"/>
      <c r="E52" s="340"/>
      <c r="F52" s="360"/>
      <c r="G52" s="53"/>
      <c r="H52" s="45"/>
      <c r="I52" s="45"/>
    </row>
    <row r="53" spans="1:11" s="13" customFormat="1" ht="15">
      <c r="A53" s="46" t="s">
        <v>96</v>
      </c>
      <c r="B53" s="356" t="s">
        <v>33</v>
      </c>
      <c r="C53" s="356"/>
      <c r="D53" s="45" t="s">
        <v>15</v>
      </c>
      <c r="E53" s="51">
        <f>'Input Calculations'!J80</f>
        <v>0</v>
      </c>
      <c r="F53" s="52">
        <f>'Input Calculations'!J83</f>
        <v>0</v>
      </c>
      <c r="G53" s="53"/>
      <c r="H53" s="45"/>
      <c r="I53" s="45"/>
    </row>
    <row r="54" spans="1:11" s="13" customFormat="1" ht="14.25">
      <c r="A54" s="347" t="s">
        <v>167</v>
      </c>
      <c r="B54" s="343"/>
      <c r="C54" s="343"/>
      <c r="D54" s="45" t="s">
        <v>16</v>
      </c>
      <c r="E54" s="51">
        <f>'Input Calculations'!J81</f>
        <v>0</v>
      </c>
      <c r="F54" s="52">
        <f>'Input Calculations'!J84</f>
        <v>0</v>
      </c>
      <c r="G54" s="53"/>
      <c r="H54" s="45"/>
      <c r="I54" s="45"/>
    </row>
    <row r="55" spans="1:11" s="13" customFormat="1" ht="14.25">
      <c r="A55" s="347" t="s">
        <v>167</v>
      </c>
      <c r="B55" s="343"/>
      <c r="C55" s="343"/>
      <c r="D55" s="45" t="s">
        <v>122</v>
      </c>
      <c r="E55" s="51">
        <f>'Input Calculations'!J82</f>
        <v>0</v>
      </c>
      <c r="F55" s="52">
        <f>'Input Calculations'!J85</f>
        <v>0</v>
      </c>
      <c r="G55" s="53"/>
      <c r="H55" s="45"/>
      <c r="I55" s="45"/>
    </row>
    <row r="56" spans="1:11" s="13" customFormat="1" ht="14.25">
      <c r="A56" s="347" t="s">
        <v>167</v>
      </c>
      <c r="B56" s="343"/>
      <c r="C56" s="343"/>
      <c r="D56" s="343"/>
      <c r="E56" s="343"/>
      <c r="F56" s="344"/>
      <c r="G56" s="53"/>
      <c r="H56" s="45"/>
      <c r="I56" s="45"/>
    </row>
    <row r="57" spans="1:11" s="13" customFormat="1" ht="15">
      <c r="A57" s="46" t="s">
        <v>35</v>
      </c>
      <c r="B57" s="356" t="s">
        <v>34</v>
      </c>
      <c r="C57" s="356"/>
      <c r="D57" s="361" t="s">
        <v>15</v>
      </c>
      <c r="E57" s="361"/>
      <c r="F57" s="52">
        <f>'Input Calculations'!D97</f>
        <v>0</v>
      </c>
      <c r="G57" s="53"/>
      <c r="H57" s="45"/>
      <c r="I57" s="45"/>
    </row>
    <row r="58" spans="1:11" s="13" customFormat="1" ht="14.25">
      <c r="A58" s="347" t="s">
        <v>167</v>
      </c>
      <c r="B58" s="343"/>
      <c r="C58" s="343"/>
      <c r="D58" s="361" t="s">
        <v>16</v>
      </c>
      <c r="E58" s="361"/>
      <c r="F58" s="52">
        <f>'Input Calculations'!D98</f>
        <v>0</v>
      </c>
      <c r="G58" s="53"/>
      <c r="H58" s="45"/>
      <c r="I58" s="45"/>
    </row>
    <row r="59" spans="1:11" s="13" customFormat="1" ht="14.25">
      <c r="A59" s="347" t="s">
        <v>167</v>
      </c>
      <c r="B59" s="343"/>
      <c r="C59" s="343"/>
      <c r="D59" s="361" t="s">
        <v>122</v>
      </c>
      <c r="E59" s="361"/>
      <c r="F59" s="52">
        <f>'Input Calculations'!D99</f>
        <v>0</v>
      </c>
      <c r="G59" s="53"/>
      <c r="H59" s="45"/>
      <c r="I59" s="45"/>
    </row>
    <row r="60" spans="1:11" s="359" customFormat="1" ht="15" thickBot="1">
      <c r="A60" s="347" t="s">
        <v>150</v>
      </c>
      <c r="B60" s="343"/>
      <c r="C60" s="343"/>
      <c r="D60" s="343"/>
      <c r="E60" s="343"/>
      <c r="F60" s="343"/>
      <c r="G60" s="343"/>
      <c r="H60" s="343"/>
      <c r="I60" s="343"/>
      <c r="J60" s="343"/>
      <c r="K60" s="343"/>
    </row>
    <row r="61" spans="1:11" hidden="1">
      <c r="A61" s="8"/>
      <c r="B61" s="1"/>
      <c r="C61" s="1"/>
      <c r="D61" s="1"/>
      <c r="E61" s="1"/>
      <c r="F61" s="1"/>
      <c r="G61" s="1"/>
      <c r="H61" s="3"/>
      <c r="I61" s="8"/>
    </row>
    <row r="62" spans="1:11" hidden="1">
      <c r="A62" s="8"/>
      <c r="B62" s="1"/>
      <c r="C62" s="1"/>
      <c r="D62" s="1"/>
      <c r="E62" s="1"/>
      <c r="F62" s="1"/>
      <c r="G62" s="1"/>
      <c r="H62" s="1"/>
      <c r="I62" s="8"/>
    </row>
    <row r="63" spans="1:11" hidden="1">
      <c r="A63" s="8"/>
      <c r="B63" s="1"/>
      <c r="C63" s="1"/>
      <c r="D63" s="1"/>
      <c r="E63" s="1"/>
      <c r="F63" s="1"/>
      <c r="G63" s="1"/>
      <c r="H63" s="1"/>
      <c r="I63" s="8"/>
    </row>
    <row r="64" spans="1:11" hidden="1">
      <c r="A64" s="8"/>
      <c r="B64" s="1"/>
      <c r="C64" s="1"/>
      <c r="D64" s="1"/>
      <c r="E64" s="1"/>
      <c r="F64" s="1"/>
      <c r="G64" s="1"/>
      <c r="H64" s="1"/>
      <c r="I64" s="8"/>
    </row>
    <row r="65" spans="1:9" hidden="1">
      <c r="A65" s="8"/>
      <c r="B65" s="1"/>
      <c r="C65" s="1"/>
      <c r="D65" s="1"/>
      <c r="E65" s="1"/>
      <c r="F65" s="1"/>
      <c r="G65" s="1"/>
      <c r="H65" s="1"/>
      <c r="I65" s="8"/>
    </row>
    <row r="66" spans="1:9" hidden="1">
      <c r="A66" s="8"/>
      <c r="B66" s="1"/>
      <c r="C66" s="1"/>
      <c r="D66" s="1"/>
      <c r="E66" s="1"/>
      <c r="F66" s="1"/>
      <c r="G66" s="1"/>
      <c r="H66" s="1"/>
      <c r="I66" s="8"/>
    </row>
    <row r="67" spans="1:9" hidden="1">
      <c r="A67" s="8"/>
      <c r="B67" s="8"/>
      <c r="C67" s="8"/>
      <c r="D67" s="8"/>
      <c r="E67" s="8"/>
      <c r="F67" s="8"/>
      <c r="G67" s="8"/>
      <c r="H67" s="8"/>
      <c r="I67" s="8"/>
    </row>
    <row r="68" spans="1:9" hidden="1">
      <c r="A68" s="8"/>
      <c r="B68" s="8"/>
      <c r="C68" s="8"/>
      <c r="D68" s="8"/>
      <c r="E68" s="8"/>
      <c r="F68" s="8"/>
      <c r="G68" s="8"/>
      <c r="H68" s="8"/>
      <c r="I68" s="8"/>
    </row>
    <row r="69" spans="1:9" hidden="1">
      <c r="A69" s="8"/>
      <c r="B69" s="8"/>
      <c r="C69" s="8"/>
      <c r="D69" s="8"/>
      <c r="E69" s="8"/>
      <c r="F69" s="8"/>
      <c r="G69" s="8"/>
      <c r="H69" s="8"/>
      <c r="I69" s="8"/>
    </row>
    <row r="70" spans="1:9" hidden="1">
      <c r="A70" s="8"/>
      <c r="B70" s="8"/>
      <c r="C70" s="8"/>
      <c r="D70" s="8"/>
      <c r="E70" s="8"/>
      <c r="F70" s="8"/>
      <c r="G70" s="8"/>
      <c r="H70" s="8"/>
      <c r="I70" s="8"/>
    </row>
    <row r="71" spans="1:9" hidden="1">
      <c r="A71" s="8"/>
      <c r="B71" s="8"/>
      <c r="C71" s="8"/>
      <c r="D71" s="8"/>
      <c r="E71" s="8"/>
      <c r="F71" s="8"/>
      <c r="G71" s="8"/>
      <c r="H71" s="8"/>
      <c r="I71" s="8"/>
    </row>
    <row r="72" spans="1:9" hidden="1">
      <c r="A72" s="8"/>
      <c r="B72" s="8"/>
      <c r="C72" s="8"/>
      <c r="D72" s="8"/>
      <c r="E72" s="8"/>
      <c r="F72" s="8"/>
      <c r="G72" s="8"/>
      <c r="H72" s="8"/>
      <c r="I72" s="8"/>
    </row>
    <row r="73" spans="1:9" hidden="1">
      <c r="A73" s="8"/>
      <c r="B73" s="8"/>
      <c r="C73" s="8"/>
      <c r="D73" s="8"/>
      <c r="E73" s="8"/>
      <c r="F73" s="8"/>
      <c r="G73" s="8"/>
      <c r="H73" s="8"/>
      <c r="I73" s="8"/>
    </row>
    <row r="74" spans="1:9" hidden="1">
      <c r="A74" s="8"/>
      <c r="B74" s="8"/>
      <c r="C74" s="8"/>
      <c r="D74" s="8"/>
      <c r="E74" s="8"/>
      <c r="F74" s="10"/>
      <c r="G74" s="10"/>
      <c r="H74" s="8"/>
      <c r="I74" s="8"/>
    </row>
    <row r="75" spans="1:9" hidden="1">
      <c r="A75" s="8"/>
      <c r="B75" s="8"/>
      <c r="C75" s="8"/>
      <c r="D75" s="8"/>
      <c r="E75" s="8"/>
      <c r="F75" s="10"/>
      <c r="G75" s="10"/>
      <c r="H75" s="8"/>
      <c r="I75" s="8"/>
    </row>
    <row r="76" spans="1:9" hidden="1">
      <c r="A76" s="8"/>
      <c r="B76" s="8"/>
      <c r="C76" s="8"/>
      <c r="D76" s="8"/>
      <c r="E76" s="8"/>
      <c r="F76" s="10"/>
      <c r="G76" s="10"/>
      <c r="H76" s="8"/>
      <c r="I76" s="8"/>
    </row>
    <row r="77" spans="1:9" hidden="1">
      <c r="A77" s="8"/>
      <c r="B77" s="8"/>
      <c r="C77" s="8"/>
      <c r="D77" s="8"/>
      <c r="E77" s="8"/>
      <c r="F77" s="10"/>
      <c r="G77" s="10"/>
      <c r="H77" s="8"/>
      <c r="I77" s="8"/>
    </row>
    <row r="78" spans="1:9" hidden="1">
      <c r="A78" s="8"/>
      <c r="B78" s="8"/>
      <c r="C78" s="8"/>
      <c r="D78" s="8"/>
      <c r="E78" s="8"/>
      <c r="F78" s="10"/>
      <c r="G78" s="10"/>
      <c r="H78" s="8"/>
      <c r="I78" s="8"/>
    </row>
    <row r="79" spans="1:9" hidden="1">
      <c r="A79" s="8"/>
      <c r="B79" s="8"/>
      <c r="C79" s="8"/>
      <c r="D79" s="8"/>
      <c r="E79" s="8"/>
      <c r="F79" s="10"/>
      <c r="G79" s="10"/>
      <c r="H79" s="8"/>
      <c r="I79" s="8"/>
    </row>
    <row r="80" spans="1:9" hidden="1">
      <c r="A80" s="8"/>
      <c r="B80" s="8"/>
      <c r="C80" s="8"/>
      <c r="D80" s="8"/>
      <c r="E80" s="8"/>
      <c r="F80" s="10"/>
      <c r="G80" s="10"/>
      <c r="H80" s="8"/>
      <c r="I80" s="8"/>
    </row>
    <row r="81" spans="1:9" hidden="1">
      <c r="A81" s="8"/>
      <c r="B81" s="8"/>
      <c r="C81" s="8"/>
      <c r="D81" s="8"/>
      <c r="E81" s="8"/>
      <c r="F81" s="10"/>
      <c r="G81" s="10"/>
      <c r="H81" s="8"/>
      <c r="I81" s="8"/>
    </row>
    <row r="82" spans="1:9" hidden="1">
      <c r="A82" s="8"/>
      <c r="B82" s="8"/>
      <c r="C82" s="8"/>
      <c r="D82" s="8"/>
      <c r="E82" s="8"/>
      <c r="F82" s="10"/>
      <c r="G82" s="10"/>
      <c r="H82" s="8"/>
      <c r="I82" s="8"/>
    </row>
    <row r="83" spans="1:9" hidden="1">
      <c r="A83" s="8"/>
      <c r="B83" s="8"/>
      <c r="C83" s="8"/>
      <c r="D83" s="8"/>
      <c r="E83" s="8"/>
      <c r="F83" s="10"/>
      <c r="G83" s="10"/>
      <c r="H83" s="8"/>
      <c r="I83" s="8"/>
    </row>
    <row r="84" spans="1:9" hidden="1">
      <c r="A84" s="8"/>
      <c r="B84" s="8"/>
      <c r="C84" s="8"/>
      <c r="D84" s="8"/>
      <c r="E84" s="8"/>
      <c r="F84" s="10"/>
      <c r="G84" s="10"/>
      <c r="H84" s="8"/>
      <c r="I84" s="8"/>
    </row>
    <row r="85" spans="1:9" hidden="1">
      <c r="A85" s="8"/>
      <c r="B85" s="8"/>
      <c r="C85" s="8"/>
      <c r="D85" s="8"/>
      <c r="E85" s="8"/>
      <c r="F85" s="8"/>
      <c r="G85" s="8"/>
      <c r="H85" s="8"/>
      <c r="I85" s="8"/>
    </row>
    <row r="86" spans="1:9" hidden="1">
      <c r="A86" s="8"/>
      <c r="B86" s="8"/>
      <c r="C86" s="8"/>
      <c r="D86" s="8"/>
      <c r="E86" s="8"/>
      <c r="F86" s="10"/>
      <c r="G86" s="10"/>
      <c r="H86" s="8"/>
      <c r="I86" s="8"/>
    </row>
    <row r="87" spans="1:9" hidden="1">
      <c r="A87" s="8"/>
      <c r="B87" s="8"/>
      <c r="C87" s="8"/>
      <c r="D87" s="8"/>
      <c r="E87" s="8"/>
      <c r="F87" s="10"/>
      <c r="G87" s="10"/>
      <c r="H87" s="8"/>
      <c r="I87" s="8"/>
    </row>
    <row r="88" spans="1:9" hidden="1">
      <c r="A88" s="8"/>
      <c r="B88" s="8"/>
      <c r="C88" s="8"/>
      <c r="D88" s="8"/>
      <c r="E88" s="8"/>
      <c r="F88" s="10"/>
      <c r="G88" s="10"/>
      <c r="H88" s="8"/>
      <c r="I88" s="8"/>
    </row>
    <row r="89" spans="1:9" hidden="1">
      <c r="A89" s="8"/>
      <c r="B89" s="8"/>
      <c r="C89" s="8"/>
      <c r="D89" s="8"/>
      <c r="E89" s="8"/>
      <c r="F89" s="10"/>
      <c r="G89" s="10"/>
      <c r="H89" s="8"/>
      <c r="I89" s="8"/>
    </row>
    <row r="90" spans="1:9" hidden="1">
      <c r="A90" s="8"/>
      <c r="B90" s="8"/>
      <c r="C90" s="8"/>
      <c r="D90" s="8"/>
      <c r="E90" s="8"/>
      <c r="F90" s="10"/>
      <c r="G90" s="10"/>
      <c r="H90" s="8"/>
      <c r="I90" s="8"/>
    </row>
    <row r="91" spans="1:9" hidden="1">
      <c r="A91" s="8"/>
      <c r="B91" s="8"/>
      <c r="C91" s="8"/>
      <c r="D91" s="8"/>
      <c r="E91" s="8"/>
      <c r="F91" s="10"/>
      <c r="G91" s="10"/>
      <c r="H91" s="8"/>
      <c r="I91" s="8"/>
    </row>
    <row r="92" spans="1:9" hidden="1">
      <c r="A92" s="8"/>
      <c r="B92" s="8"/>
      <c r="C92" s="8"/>
      <c r="D92" s="8"/>
      <c r="E92" s="8"/>
      <c r="F92" s="10"/>
      <c r="G92" s="10"/>
      <c r="H92" s="8"/>
      <c r="I92" s="8"/>
    </row>
    <row r="93" spans="1:9" hidden="1">
      <c r="A93" s="8"/>
      <c r="B93" s="8"/>
      <c r="C93" s="8"/>
      <c r="D93" s="8"/>
      <c r="E93" s="8"/>
      <c r="F93" s="10"/>
      <c r="G93" s="10"/>
      <c r="H93" s="8"/>
      <c r="I93" s="8"/>
    </row>
    <row r="94" spans="1:9" hidden="1">
      <c r="A94" s="8"/>
      <c r="B94" s="8"/>
      <c r="C94" s="8"/>
      <c r="D94" s="8"/>
      <c r="E94" s="8"/>
      <c r="F94" s="10"/>
      <c r="G94" s="10"/>
      <c r="H94" s="8"/>
      <c r="I94" s="8"/>
    </row>
    <row r="95" spans="1:9" hidden="1">
      <c r="A95" s="8"/>
      <c r="B95" s="8"/>
      <c r="C95" s="8"/>
      <c r="D95" s="8"/>
      <c r="E95" s="8"/>
      <c r="F95" s="10"/>
      <c r="G95" s="10"/>
      <c r="H95" s="8"/>
      <c r="I95" s="8"/>
    </row>
    <row r="96" spans="1:9" hidden="1">
      <c r="A96" s="8"/>
      <c r="B96" s="8"/>
      <c r="C96" s="8"/>
      <c r="D96" s="8"/>
      <c r="E96" s="8"/>
      <c r="F96" s="10"/>
      <c r="G96" s="10"/>
      <c r="H96" s="8"/>
      <c r="I96" s="8"/>
    </row>
    <row r="97" spans="1:9" hidden="1">
      <c r="A97" s="8"/>
      <c r="B97" s="8"/>
      <c r="C97" s="8"/>
      <c r="D97" s="8"/>
      <c r="E97" s="8"/>
      <c r="F97" s="10"/>
      <c r="G97" s="10"/>
      <c r="H97" s="8"/>
      <c r="I97" s="8"/>
    </row>
    <row r="98" spans="1:9" hidden="1">
      <c r="A98" s="8"/>
      <c r="B98" s="8"/>
      <c r="C98" s="8"/>
      <c r="D98" s="8"/>
      <c r="E98" s="8"/>
      <c r="F98" s="10"/>
      <c r="G98" s="10"/>
      <c r="H98" s="8"/>
      <c r="I98" s="8"/>
    </row>
    <row r="99" spans="1:9" hidden="1">
      <c r="A99" s="8"/>
      <c r="B99" s="8"/>
      <c r="C99" s="8"/>
      <c r="D99" s="8"/>
      <c r="E99" s="8"/>
      <c r="F99" s="10"/>
      <c r="G99" s="10"/>
      <c r="H99" s="8"/>
      <c r="I99" s="8"/>
    </row>
    <row r="100" spans="1:9" hidden="1">
      <c r="A100" s="8"/>
      <c r="B100" s="8"/>
      <c r="C100" s="8"/>
      <c r="D100" s="8"/>
      <c r="E100" s="8"/>
      <c r="F100" s="10"/>
      <c r="G100" s="10"/>
      <c r="H100" s="8"/>
      <c r="I100" s="8"/>
    </row>
    <row r="101" spans="1:9" hidden="1">
      <c r="A101" s="8"/>
      <c r="B101" s="8"/>
      <c r="C101" s="8"/>
      <c r="D101" s="8"/>
      <c r="E101" s="8"/>
      <c r="F101" s="10"/>
      <c r="G101" s="10"/>
      <c r="H101" s="8"/>
      <c r="I101" s="8"/>
    </row>
    <row r="102" spans="1:9" hidden="1">
      <c r="A102" s="8"/>
      <c r="B102" s="8"/>
      <c r="C102" s="8"/>
      <c r="D102" s="8"/>
      <c r="E102" s="8"/>
      <c r="F102" s="10"/>
      <c r="G102" s="10"/>
      <c r="H102" s="8"/>
      <c r="I102" s="8"/>
    </row>
    <row r="103" spans="1:9" hidden="1">
      <c r="A103" s="8"/>
      <c r="B103" s="8"/>
      <c r="C103" s="8"/>
      <c r="D103" s="8"/>
      <c r="E103" s="8"/>
      <c r="F103" s="10"/>
      <c r="G103" s="10"/>
      <c r="H103" s="8"/>
      <c r="I103" s="8"/>
    </row>
    <row r="104" spans="1:9" hidden="1">
      <c r="A104" s="8"/>
      <c r="B104" s="8"/>
      <c r="C104" s="8"/>
      <c r="D104" s="8"/>
      <c r="E104" s="8"/>
      <c r="F104" s="10"/>
      <c r="G104" s="10"/>
      <c r="H104" s="8"/>
      <c r="I104" s="8"/>
    </row>
    <row r="105" spans="1:9" hidden="1">
      <c r="A105" s="8"/>
      <c r="B105" s="8"/>
      <c r="C105" s="8"/>
      <c r="D105" s="8"/>
      <c r="E105" s="8"/>
      <c r="F105" s="10"/>
      <c r="G105" s="10"/>
      <c r="H105" s="8"/>
      <c r="I105" s="8"/>
    </row>
    <row r="106" spans="1:9" hidden="1">
      <c r="A106" s="8"/>
      <c r="B106" s="8"/>
      <c r="C106" s="8"/>
      <c r="D106" s="8"/>
      <c r="E106" s="8"/>
      <c r="F106" s="10"/>
      <c r="G106" s="10"/>
      <c r="H106" s="8"/>
      <c r="I106" s="8"/>
    </row>
    <row r="107" spans="1:9" hidden="1">
      <c r="A107" s="8"/>
      <c r="B107" s="8"/>
      <c r="C107" s="8"/>
      <c r="D107" s="8"/>
      <c r="E107" s="8"/>
      <c r="F107" s="10"/>
      <c r="G107" s="10"/>
      <c r="H107" s="8"/>
      <c r="I107" s="8"/>
    </row>
    <row r="108" spans="1:9" hidden="1">
      <c r="A108" s="8"/>
      <c r="B108" s="8"/>
      <c r="C108" s="8"/>
      <c r="D108" s="8"/>
      <c r="E108" s="8"/>
      <c r="F108" s="10"/>
      <c r="G108" s="10"/>
      <c r="H108" s="8"/>
      <c r="I108" s="8"/>
    </row>
    <row r="109" spans="1:9" hidden="1">
      <c r="A109" s="8"/>
      <c r="B109" s="8"/>
      <c r="C109" s="8"/>
      <c r="D109" s="8"/>
      <c r="E109" s="8"/>
      <c r="F109" s="10"/>
      <c r="G109" s="10"/>
      <c r="H109" s="8"/>
      <c r="I109" s="8"/>
    </row>
    <row r="110" spans="1:9" hidden="1">
      <c r="A110" s="8"/>
      <c r="B110" s="8"/>
      <c r="C110" s="8"/>
      <c r="D110" s="8"/>
      <c r="E110" s="8"/>
      <c r="F110" s="10"/>
      <c r="G110" s="10"/>
      <c r="H110" s="8"/>
      <c r="I110" s="8"/>
    </row>
    <row r="111" spans="1:9" hidden="1">
      <c r="A111" s="8"/>
      <c r="B111" s="8"/>
      <c r="C111" s="8"/>
      <c r="D111" s="8"/>
      <c r="E111" s="8"/>
      <c r="F111" s="10"/>
      <c r="G111" s="10"/>
      <c r="H111" s="8"/>
      <c r="I111" s="8"/>
    </row>
    <row r="112" spans="1:9" hidden="1">
      <c r="A112" s="8"/>
      <c r="B112" s="8"/>
      <c r="C112" s="8"/>
      <c r="D112" s="8"/>
      <c r="E112" s="8"/>
      <c r="F112" s="10"/>
      <c r="G112" s="10"/>
      <c r="H112" s="8"/>
      <c r="I112" s="8"/>
    </row>
    <row r="113" spans="1:9" hidden="1">
      <c r="A113" s="8"/>
      <c r="B113" s="8"/>
      <c r="C113" s="8"/>
      <c r="D113" s="8"/>
      <c r="E113" s="8"/>
      <c r="F113" s="10"/>
      <c r="G113" s="10"/>
      <c r="H113" s="8"/>
      <c r="I113" s="8"/>
    </row>
    <row r="114" spans="1:9" hidden="1">
      <c r="A114" s="8"/>
      <c r="B114" s="8"/>
      <c r="C114" s="8"/>
      <c r="D114" s="8"/>
      <c r="E114" s="8"/>
      <c r="F114" s="10"/>
      <c r="G114" s="10"/>
      <c r="H114" s="8"/>
      <c r="I114" s="8"/>
    </row>
    <row r="115" spans="1:9" hidden="1">
      <c r="A115" s="8"/>
      <c r="B115" s="8"/>
      <c r="C115" s="8"/>
      <c r="D115" s="8"/>
      <c r="E115" s="8"/>
      <c r="F115" s="10"/>
      <c r="G115" s="10"/>
      <c r="H115" s="8"/>
      <c r="I115" s="8"/>
    </row>
    <row r="116" spans="1:9" hidden="1">
      <c r="A116" s="8"/>
      <c r="B116" s="8"/>
      <c r="C116" s="8"/>
      <c r="D116" s="8"/>
      <c r="E116" s="8"/>
      <c r="F116" s="10"/>
      <c r="G116" s="10"/>
      <c r="H116" s="8"/>
      <c r="I116" s="8"/>
    </row>
    <row r="117" spans="1:9" hidden="1">
      <c r="A117" s="8"/>
      <c r="B117" s="8"/>
      <c r="C117" s="8"/>
      <c r="D117" s="8"/>
      <c r="E117" s="8"/>
      <c r="F117" s="10"/>
      <c r="G117" s="10"/>
      <c r="H117" s="8"/>
      <c r="I117" s="8"/>
    </row>
    <row r="118" spans="1:9" hidden="1">
      <c r="A118" s="8"/>
      <c r="B118" s="8"/>
      <c r="C118" s="8"/>
      <c r="D118" s="8"/>
      <c r="E118" s="8"/>
      <c r="F118" s="8"/>
      <c r="G118" s="8"/>
      <c r="H118" s="8"/>
      <c r="I118" s="8"/>
    </row>
    <row r="119" spans="1:9" hidden="1">
      <c r="A119" s="8"/>
      <c r="B119" s="8"/>
      <c r="C119" s="8"/>
      <c r="D119" s="8"/>
      <c r="E119" s="8"/>
      <c r="F119" s="8"/>
      <c r="G119" s="8"/>
      <c r="H119" s="8"/>
      <c r="I119" s="8"/>
    </row>
    <row r="120" spans="1:9" hidden="1">
      <c r="A120" s="8"/>
      <c r="B120" s="8"/>
      <c r="C120" s="8"/>
      <c r="D120" s="8"/>
      <c r="E120" s="8"/>
      <c r="F120" s="8"/>
      <c r="G120" s="8"/>
      <c r="H120" s="8"/>
      <c r="I120" s="8"/>
    </row>
    <row r="121" spans="1:9" hidden="1">
      <c r="A121" s="8"/>
      <c r="B121" s="1"/>
      <c r="C121" s="3"/>
      <c r="D121" s="1"/>
      <c r="E121" s="1"/>
      <c r="F121" s="1"/>
      <c r="G121" s="1"/>
      <c r="H121" s="1"/>
      <c r="I121" s="8"/>
    </row>
    <row r="122" spans="1:9" hidden="1">
      <c r="A122" s="8"/>
      <c r="B122" s="1"/>
      <c r="C122" s="1"/>
      <c r="D122" s="1"/>
      <c r="E122" s="1"/>
      <c r="F122" s="1"/>
      <c r="G122" s="1"/>
      <c r="H122" s="1"/>
      <c r="I122" s="8"/>
    </row>
    <row r="123" spans="1:9" hidden="1">
      <c r="A123" s="8"/>
      <c r="B123" s="11"/>
      <c r="C123" s="1"/>
      <c r="D123" s="1"/>
      <c r="E123" s="2"/>
      <c r="F123" s="2"/>
      <c r="G123" s="2"/>
      <c r="H123" s="1"/>
    </row>
    <row r="124" spans="1:9" hidden="1">
      <c r="A124" s="8"/>
      <c r="B124" s="1"/>
      <c r="C124" s="1"/>
      <c r="D124" s="1"/>
      <c r="E124" s="1"/>
      <c r="F124" s="1"/>
      <c r="G124" s="1"/>
      <c r="H124" s="1"/>
    </row>
    <row r="125" spans="1:9" hidden="1">
      <c r="A125" s="8"/>
      <c r="B125" s="3"/>
      <c r="C125" s="1"/>
      <c r="D125" s="1"/>
      <c r="E125" s="1"/>
      <c r="F125" s="4"/>
      <c r="G125" s="5"/>
      <c r="H125" s="1"/>
    </row>
    <row r="126" spans="1:9" hidden="1">
      <c r="A126" s="8"/>
      <c r="B126" s="1"/>
      <c r="C126" s="1"/>
      <c r="D126" s="1"/>
      <c r="E126" s="1"/>
      <c r="F126" s="4"/>
      <c r="G126" s="5"/>
      <c r="H126" s="1"/>
    </row>
    <row r="127" spans="1:9" hidden="1">
      <c r="A127" s="8"/>
      <c r="B127" s="1"/>
      <c r="C127" s="1"/>
      <c r="D127" s="1"/>
      <c r="E127" s="1"/>
      <c r="F127" s="4"/>
      <c r="G127" s="5"/>
      <c r="H127" s="1"/>
    </row>
    <row r="128" spans="1:9" hidden="1">
      <c r="A128" s="8"/>
      <c r="B128" s="1"/>
      <c r="C128" s="1"/>
      <c r="D128" s="1"/>
      <c r="E128" s="1"/>
      <c r="F128" s="4"/>
      <c r="G128" s="5"/>
      <c r="H128" s="1"/>
    </row>
    <row r="129" spans="1:8" hidden="1">
      <c r="A129" s="8"/>
      <c r="B129" s="1"/>
      <c r="C129" s="1"/>
      <c r="D129" s="1"/>
      <c r="E129" s="1"/>
      <c r="F129" s="4"/>
      <c r="G129" s="5"/>
      <c r="H129" s="1"/>
    </row>
    <row r="130" spans="1:8" hidden="1">
      <c r="A130" s="8"/>
      <c r="B130" s="1"/>
      <c r="C130" s="1"/>
      <c r="D130" s="1"/>
      <c r="E130" s="1"/>
      <c r="F130" s="4"/>
      <c r="G130" s="5"/>
      <c r="H130" s="1"/>
    </row>
    <row r="131" spans="1:8" hidden="1">
      <c r="A131" s="8"/>
      <c r="B131" s="1"/>
      <c r="C131" s="1"/>
      <c r="D131" s="1"/>
      <c r="E131" s="1"/>
      <c r="F131" s="4"/>
      <c r="G131" s="5"/>
      <c r="H131" s="1"/>
    </row>
    <row r="132" spans="1:8" hidden="1">
      <c r="A132" s="8"/>
      <c r="B132" s="1"/>
      <c r="C132" s="1"/>
      <c r="D132" s="1"/>
      <c r="E132" s="1"/>
      <c r="F132" s="4"/>
      <c r="G132" s="5"/>
      <c r="H132" s="1"/>
    </row>
    <row r="133" spans="1:8" hidden="1">
      <c r="A133" s="8"/>
      <c r="B133" s="1"/>
      <c r="C133" s="1"/>
      <c r="D133" s="1"/>
      <c r="E133" s="1"/>
      <c r="F133" s="4"/>
      <c r="G133" s="5"/>
      <c r="H133" s="1"/>
    </row>
    <row r="134" spans="1:8" hidden="1">
      <c r="A134" s="8"/>
      <c r="B134" s="1"/>
      <c r="C134" s="1"/>
      <c r="D134" s="1"/>
      <c r="E134" s="1"/>
      <c r="F134" s="4"/>
      <c r="G134" s="5"/>
      <c r="H134" s="1"/>
    </row>
    <row r="135" spans="1:8" hidden="1">
      <c r="A135" s="8"/>
      <c r="B135" s="1"/>
      <c r="C135" s="1"/>
      <c r="D135" s="1"/>
      <c r="E135" s="1"/>
      <c r="F135" s="4"/>
      <c r="G135" s="4"/>
      <c r="H135" s="1"/>
    </row>
    <row r="136" spans="1:8" hidden="1">
      <c r="A136" s="8"/>
      <c r="B136" s="1"/>
      <c r="C136" s="1"/>
      <c r="D136" s="1"/>
      <c r="E136" s="1"/>
      <c r="F136" s="8"/>
      <c r="G136" s="8"/>
      <c r="H136" s="1"/>
    </row>
    <row r="137" spans="1:8" hidden="1">
      <c r="A137" s="8"/>
      <c r="B137" s="3"/>
      <c r="C137" s="1"/>
      <c r="D137" s="1"/>
      <c r="E137" s="1"/>
      <c r="F137" s="4"/>
      <c r="G137" s="5"/>
      <c r="H137" s="1"/>
    </row>
    <row r="138" spans="1:8" hidden="1">
      <c r="A138" s="8"/>
      <c r="B138" s="1"/>
      <c r="C138" s="1"/>
      <c r="D138" s="1"/>
      <c r="E138" s="1"/>
      <c r="F138" s="4"/>
      <c r="G138" s="5"/>
      <c r="H138" s="1"/>
    </row>
    <row r="139" spans="1:8" hidden="1">
      <c r="A139" s="8"/>
      <c r="B139" s="1"/>
      <c r="C139" s="1"/>
      <c r="D139" s="1"/>
      <c r="E139" s="1"/>
      <c r="F139" s="4"/>
      <c r="G139" s="5"/>
      <c r="H139" s="1"/>
    </row>
    <row r="140" spans="1:8" hidden="1">
      <c r="A140" s="8"/>
      <c r="B140" s="1"/>
      <c r="C140" s="1"/>
      <c r="D140" s="1"/>
      <c r="E140" s="1"/>
      <c r="F140" s="4"/>
      <c r="G140" s="5"/>
      <c r="H140" s="1"/>
    </row>
    <row r="141" spans="1:8" hidden="1">
      <c r="A141" s="8"/>
      <c r="B141" s="1"/>
      <c r="C141" s="1"/>
      <c r="D141" s="1"/>
      <c r="E141" s="1"/>
      <c r="F141" s="4"/>
      <c r="G141" s="5"/>
      <c r="H141" s="1"/>
    </row>
    <row r="142" spans="1:8" hidden="1">
      <c r="A142" s="8"/>
      <c r="B142" s="1"/>
      <c r="C142" s="1"/>
      <c r="D142" s="1"/>
      <c r="E142" s="1"/>
      <c r="F142" s="4"/>
      <c r="G142" s="5"/>
      <c r="H142" s="1"/>
    </row>
    <row r="143" spans="1:8" hidden="1">
      <c r="A143" s="8"/>
      <c r="B143" s="1"/>
      <c r="C143" s="1"/>
      <c r="D143" s="1"/>
      <c r="E143" s="1"/>
      <c r="F143" s="4"/>
      <c r="G143" s="5"/>
      <c r="H143" s="1"/>
    </row>
    <row r="144" spans="1:8" hidden="1">
      <c r="A144" s="8"/>
      <c r="B144" s="1"/>
      <c r="C144" s="1"/>
      <c r="D144" s="1"/>
      <c r="E144" s="1"/>
      <c r="F144" s="4"/>
      <c r="G144" s="5"/>
      <c r="H144" s="1"/>
    </row>
    <row r="145" spans="1:8" hidden="1">
      <c r="A145" s="8"/>
      <c r="B145" s="1"/>
      <c r="C145" s="1"/>
      <c r="D145" s="1"/>
      <c r="E145" s="1"/>
      <c r="F145" s="4"/>
      <c r="G145" s="5"/>
      <c r="H145" s="1"/>
    </row>
    <row r="146" spans="1:8" hidden="1">
      <c r="A146" s="8"/>
      <c r="B146" s="1"/>
      <c r="C146" s="1"/>
      <c r="D146" s="1"/>
      <c r="E146" s="1"/>
      <c r="F146" s="4"/>
      <c r="G146" s="5"/>
      <c r="H146" s="1"/>
    </row>
    <row r="147" spans="1:8" hidden="1">
      <c r="A147" s="8"/>
      <c r="B147" s="1"/>
      <c r="C147" s="1"/>
      <c r="D147" s="1"/>
      <c r="E147" s="1"/>
      <c r="F147" s="4"/>
      <c r="G147" s="5"/>
      <c r="H147" s="1"/>
    </row>
    <row r="148" spans="1:8" hidden="1">
      <c r="A148" s="8"/>
      <c r="B148" s="1"/>
      <c r="C148" s="1"/>
      <c r="D148" s="1"/>
      <c r="E148" s="1"/>
      <c r="F148" s="4"/>
      <c r="G148" s="5"/>
      <c r="H148" s="1"/>
    </row>
    <row r="149" spans="1:8" hidden="1">
      <c r="A149" s="8"/>
      <c r="B149" s="1"/>
      <c r="C149" s="1"/>
      <c r="D149" s="1"/>
      <c r="E149" s="1"/>
      <c r="F149" s="4"/>
      <c r="G149" s="5"/>
      <c r="H149" s="1"/>
    </row>
    <row r="150" spans="1:8" hidden="1">
      <c r="A150" s="8"/>
      <c r="B150" s="1"/>
      <c r="C150" s="1"/>
      <c r="D150" s="1"/>
      <c r="E150" s="1"/>
      <c r="F150" s="4"/>
      <c r="G150" s="5"/>
      <c r="H150" s="1"/>
    </row>
    <row r="151" spans="1:8" hidden="1">
      <c r="A151" s="8"/>
      <c r="B151" s="1"/>
      <c r="C151" s="1"/>
      <c r="D151" s="1"/>
      <c r="E151" s="1"/>
      <c r="F151" s="4"/>
      <c r="G151" s="5"/>
      <c r="H151" s="1"/>
    </row>
    <row r="152" spans="1:8" hidden="1">
      <c r="A152" s="8"/>
      <c r="B152" s="1"/>
      <c r="C152" s="1"/>
      <c r="D152" s="1"/>
      <c r="E152" s="1"/>
      <c r="F152" s="4"/>
      <c r="G152" s="4"/>
      <c r="H152" s="1"/>
    </row>
    <row r="153" spans="1:8" hidden="1">
      <c r="A153" s="8"/>
      <c r="B153" s="1"/>
      <c r="C153" s="3"/>
      <c r="D153" s="1"/>
      <c r="E153" s="1"/>
      <c r="F153" s="4"/>
      <c r="G153" s="5"/>
      <c r="H153" s="1"/>
    </row>
    <row r="154" spans="1:8" hidden="1">
      <c r="A154" s="8"/>
      <c r="B154" s="1"/>
      <c r="C154" s="1"/>
      <c r="D154" s="1"/>
      <c r="E154" s="1"/>
      <c r="F154" s="4"/>
      <c r="G154" s="5"/>
      <c r="H154" s="1"/>
    </row>
    <row r="155" spans="1:8" hidden="1">
      <c r="A155" s="8"/>
      <c r="B155" s="1"/>
      <c r="C155" s="1"/>
      <c r="D155" s="1"/>
      <c r="E155" s="1"/>
      <c r="F155" s="4"/>
      <c r="G155" s="5"/>
      <c r="H155" s="1"/>
    </row>
    <row r="156" spans="1:8" hidden="1">
      <c r="A156" s="8"/>
      <c r="B156" s="1"/>
      <c r="C156" s="3"/>
      <c r="D156" s="1"/>
      <c r="E156" s="1"/>
      <c r="F156" s="4"/>
      <c r="G156" s="5"/>
      <c r="H156" s="1"/>
    </row>
    <row r="157" spans="1:8" hidden="1">
      <c r="A157" s="8"/>
      <c r="B157" s="1"/>
      <c r="C157" s="1"/>
      <c r="D157" s="1"/>
      <c r="E157" s="1"/>
      <c r="F157" s="4"/>
      <c r="G157" s="5"/>
      <c r="H157" s="1"/>
    </row>
    <row r="158" spans="1:8" hidden="1">
      <c r="A158" s="8"/>
      <c r="B158" s="1"/>
      <c r="C158" s="3"/>
      <c r="D158" s="1"/>
      <c r="E158" s="1"/>
      <c r="F158" s="4"/>
      <c r="G158" s="5"/>
      <c r="H158" s="1"/>
    </row>
    <row r="159" spans="1:8" hidden="1">
      <c r="A159" s="8"/>
      <c r="B159" s="1"/>
      <c r="C159" s="1"/>
      <c r="D159" s="1"/>
      <c r="E159" s="1"/>
      <c r="F159" s="4"/>
      <c r="G159" s="5"/>
      <c r="H159" s="1"/>
    </row>
    <row r="160" spans="1:8" hidden="1">
      <c r="A160" s="8"/>
      <c r="B160" s="1"/>
      <c r="C160" s="1"/>
      <c r="D160" s="1"/>
      <c r="E160" s="1"/>
      <c r="F160" s="4"/>
      <c r="G160" s="5"/>
      <c r="H160" s="1"/>
    </row>
    <row r="161" spans="1:8" hidden="1">
      <c r="A161" s="8"/>
      <c r="B161" s="1"/>
      <c r="C161" s="3"/>
      <c r="D161" s="1"/>
      <c r="E161" s="1"/>
      <c r="F161" s="4"/>
      <c r="G161" s="5"/>
      <c r="H161" s="1"/>
    </row>
    <row r="162" spans="1:8" hidden="1">
      <c r="A162" s="8"/>
      <c r="B162" s="1"/>
      <c r="C162" s="1"/>
      <c r="D162" s="1"/>
      <c r="E162" s="1"/>
      <c r="F162" s="4"/>
      <c r="G162" s="5"/>
      <c r="H162" s="1"/>
    </row>
    <row r="163" spans="1:8" hidden="1">
      <c r="A163" s="8"/>
      <c r="B163" s="1"/>
      <c r="C163" s="1"/>
      <c r="D163" s="1"/>
      <c r="E163" s="1"/>
      <c r="F163" s="4"/>
      <c r="G163" s="5"/>
      <c r="H163" s="1"/>
    </row>
    <row r="164" spans="1:8" hidden="1">
      <c r="A164" s="8"/>
      <c r="B164" s="1"/>
      <c r="C164" s="3"/>
      <c r="D164" s="1"/>
      <c r="E164" s="1"/>
      <c r="F164" s="4"/>
      <c r="G164" s="5"/>
      <c r="H164" s="1"/>
    </row>
    <row r="165" spans="1:8" hidden="1">
      <c r="A165" s="8"/>
      <c r="B165" s="1"/>
      <c r="C165" s="1"/>
      <c r="D165" s="1"/>
      <c r="E165" s="1"/>
      <c r="F165" s="4"/>
      <c r="G165" s="5"/>
      <c r="H165" s="1"/>
    </row>
    <row r="166" spans="1:8" hidden="1">
      <c r="A166" s="8"/>
      <c r="B166" s="1"/>
      <c r="C166" s="1"/>
      <c r="D166" s="1"/>
      <c r="E166" s="1"/>
      <c r="F166" s="4"/>
      <c r="G166" s="5"/>
      <c r="H166" s="1"/>
    </row>
    <row r="167" spans="1:8" hidden="1">
      <c r="A167" s="8"/>
      <c r="B167" s="1"/>
      <c r="C167" s="1"/>
      <c r="D167" s="1"/>
      <c r="E167" s="1"/>
      <c r="F167" s="4"/>
      <c r="G167" s="5"/>
      <c r="H167" s="1"/>
    </row>
    <row r="168" spans="1:8" hidden="1">
      <c r="A168" s="8"/>
      <c r="B168" s="1"/>
      <c r="C168" s="1"/>
      <c r="D168" s="1"/>
      <c r="E168" s="1"/>
      <c r="F168" s="4"/>
      <c r="G168" s="5"/>
      <c r="H168" s="1"/>
    </row>
    <row r="169" spans="1:8" hidden="1">
      <c r="A169" s="8"/>
      <c r="B169" s="1"/>
      <c r="C169" s="1"/>
      <c r="D169" s="1"/>
      <c r="E169" s="1"/>
      <c r="F169" s="1"/>
      <c r="G169" s="1"/>
      <c r="H169" s="1"/>
    </row>
    <row r="170" spans="1:8" hidden="1">
      <c r="A170" s="8"/>
      <c r="B170" s="1"/>
      <c r="C170" s="1"/>
      <c r="D170" s="1"/>
      <c r="E170" s="1"/>
      <c r="F170" s="1"/>
      <c r="G170" s="1"/>
      <c r="H170" s="1"/>
    </row>
    <row r="171" spans="1:8" hidden="1">
      <c r="A171" s="8"/>
      <c r="B171" s="1"/>
      <c r="C171" s="1"/>
      <c r="D171" s="1"/>
      <c r="E171" s="1"/>
      <c r="F171" s="1"/>
      <c r="G171" s="1"/>
      <c r="H171" s="1"/>
    </row>
    <row r="172" spans="1:8" hidden="1">
      <c r="A172" s="8"/>
      <c r="B172" s="1"/>
      <c r="C172" s="1"/>
      <c r="D172" s="1"/>
      <c r="E172" s="1"/>
      <c r="F172" s="1"/>
      <c r="G172" s="1"/>
      <c r="H172" s="1"/>
    </row>
    <row r="173" spans="1:8" hidden="1">
      <c r="A173" s="8"/>
      <c r="B173" s="1"/>
      <c r="C173" s="1"/>
      <c r="D173" s="1"/>
      <c r="E173" s="1"/>
      <c r="F173" s="1"/>
      <c r="G173" s="1"/>
      <c r="H173" s="1"/>
    </row>
    <row r="174" spans="1:8" hidden="1"/>
    <row r="175" spans="1:8" hidden="1"/>
  </sheetData>
  <mergeCells count="64">
    <mergeCell ref="A60:XFD60"/>
    <mergeCell ref="A48:F48"/>
    <mergeCell ref="A56:F56"/>
    <mergeCell ref="B57:C57"/>
    <mergeCell ref="D57:E57"/>
    <mergeCell ref="D58:E58"/>
    <mergeCell ref="D59:E59"/>
    <mergeCell ref="A58:C58"/>
    <mergeCell ref="A59:C59"/>
    <mergeCell ref="A51:C51"/>
    <mergeCell ref="A52:F52"/>
    <mergeCell ref="B53:C53"/>
    <mergeCell ref="A54:C54"/>
    <mergeCell ref="A55:C55"/>
    <mergeCell ref="A45:C45"/>
    <mergeCell ref="A46:C46"/>
    <mergeCell ref="A47:C47"/>
    <mergeCell ref="B49:C49"/>
    <mergeCell ref="A50:C50"/>
    <mergeCell ref="A40:C40"/>
    <mergeCell ref="A41:C41"/>
    <mergeCell ref="A42:C42"/>
    <mergeCell ref="A43:C43"/>
    <mergeCell ref="A44:C44"/>
    <mergeCell ref="A35:C35"/>
    <mergeCell ref="A36:C36"/>
    <mergeCell ref="A37:C37"/>
    <mergeCell ref="A38:C38"/>
    <mergeCell ref="A39:C39"/>
    <mergeCell ref="A22:C22"/>
    <mergeCell ref="A23:C23"/>
    <mergeCell ref="A24:C24"/>
    <mergeCell ref="A25:C25"/>
    <mergeCell ref="B26:F26"/>
    <mergeCell ref="A18:C18"/>
    <mergeCell ref="A19:C19"/>
    <mergeCell ref="A20:C20"/>
    <mergeCell ref="A21:C21"/>
    <mergeCell ref="B4:C4"/>
    <mergeCell ref="A8:C8"/>
    <mergeCell ref="A9:C9"/>
    <mergeCell ref="A10:C10"/>
    <mergeCell ref="A11:C11"/>
    <mergeCell ref="A12:C12"/>
    <mergeCell ref="A13:C13"/>
    <mergeCell ref="A14:C14"/>
    <mergeCell ref="A15:C15"/>
    <mergeCell ref="A16:C16"/>
    <mergeCell ref="A17:C17"/>
    <mergeCell ref="D4:F4"/>
    <mergeCell ref="A5:C5"/>
    <mergeCell ref="A7:C7"/>
    <mergeCell ref="A6:C6"/>
    <mergeCell ref="A1:XFD1"/>
    <mergeCell ref="A2:F2"/>
    <mergeCell ref="A3:C3"/>
    <mergeCell ref="A32:C32"/>
    <mergeCell ref="A33:C33"/>
    <mergeCell ref="A34:C34"/>
    <mergeCell ref="A27:C27"/>
    <mergeCell ref="A28:C28"/>
    <mergeCell ref="A29:C29"/>
    <mergeCell ref="A30:C30"/>
    <mergeCell ref="A31:C31"/>
  </mergeCells>
  <phoneticPr fontId="6" type="noConversion"/>
  <pageMargins left="0.75" right="0.75" top="1" bottom="1" header="0.5" footer="0.5"/>
  <pageSetup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8A26-6422-4B29-8811-BFA8B6BB5A5C}">
  <sheetPr>
    <pageSetUpPr fitToPage="1"/>
  </sheetPr>
  <dimension ref="A1:C23"/>
  <sheetViews>
    <sheetView workbookViewId="0">
      <selection activeCell="A23" sqref="A23:B23"/>
    </sheetView>
  </sheetViews>
  <sheetFormatPr defaultColWidth="0" defaultRowHeight="12.75" zeroHeight="1"/>
  <cols>
    <col min="1" max="1" width="18" style="62" customWidth="1"/>
    <col min="2" max="2" width="16.85546875" style="62" customWidth="1"/>
    <col min="3" max="3" width="0" style="62" hidden="1" customWidth="1"/>
    <col min="4" max="16384" width="9.140625" style="62" hidden="1"/>
  </cols>
  <sheetData>
    <row r="1" spans="1:2" ht="44.25" customHeight="1" thickBot="1">
      <c r="A1" s="366" t="s">
        <v>184</v>
      </c>
      <c r="B1" s="366"/>
    </row>
    <row r="2" spans="1:2" ht="19.5" customHeight="1" thickBot="1">
      <c r="A2" s="362" t="s">
        <v>182</v>
      </c>
      <c r="B2" s="363"/>
    </row>
    <row r="3" spans="1:2" ht="32.25" customHeight="1">
      <c r="A3" s="364" t="s">
        <v>183</v>
      </c>
      <c r="B3" s="364"/>
    </row>
    <row r="4" spans="1:2" ht="14.25">
      <c r="A4" s="63" t="s">
        <v>44</v>
      </c>
      <c r="B4" s="64" t="s">
        <v>45</v>
      </c>
    </row>
    <row r="5" spans="1:2" ht="14.25">
      <c r="A5" s="65" t="s">
        <v>46</v>
      </c>
      <c r="B5" s="66">
        <v>12.1</v>
      </c>
    </row>
    <row r="6" spans="1:2" ht="14.25">
      <c r="A6" s="67" t="s">
        <v>47</v>
      </c>
      <c r="B6" s="68">
        <v>13.6</v>
      </c>
    </row>
    <row r="7" spans="1:2" ht="14.25">
      <c r="A7" s="67" t="s">
        <v>48</v>
      </c>
      <c r="B7" s="68">
        <v>9.1999999999999993</v>
      </c>
    </row>
    <row r="8" spans="1:2" ht="14.25">
      <c r="A8" s="67" t="s">
        <v>49</v>
      </c>
      <c r="B8" s="68">
        <v>11.5</v>
      </c>
    </row>
    <row r="9" spans="1:2" ht="14.25">
      <c r="A9" s="67" t="s">
        <v>50</v>
      </c>
      <c r="B9" s="68">
        <v>12</v>
      </c>
    </row>
    <row r="10" spans="1:2" ht="14.25">
      <c r="A10" s="67" t="s">
        <v>51</v>
      </c>
      <c r="B10" s="68">
        <v>10.8</v>
      </c>
    </row>
    <row r="11" spans="1:2" ht="14.25">
      <c r="A11" s="67" t="s">
        <v>52</v>
      </c>
      <c r="B11" s="68">
        <v>9.9</v>
      </c>
    </row>
    <row r="12" spans="1:2" ht="14.25">
      <c r="A12" s="67" t="s">
        <v>53</v>
      </c>
      <c r="B12" s="68">
        <v>9</v>
      </c>
    </row>
    <row r="13" spans="1:2" ht="14.25">
      <c r="A13" s="67" t="s">
        <v>54</v>
      </c>
      <c r="B13" s="68">
        <v>11</v>
      </c>
    </row>
    <row r="14" spans="1:2" ht="14.25">
      <c r="A14" s="67" t="s">
        <v>55</v>
      </c>
      <c r="B14" s="68">
        <v>7.8</v>
      </c>
    </row>
    <row r="15" spans="1:2" ht="14.25">
      <c r="A15" s="67" t="s">
        <v>56</v>
      </c>
      <c r="B15" s="68">
        <v>12.4</v>
      </c>
    </row>
    <row r="16" spans="1:2" ht="14.25">
      <c r="A16" s="67" t="s">
        <v>57</v>
      </c>
      <c r="B16" s="68">
        <v>11</v>
      </c>
    </row>
    <row r="17" spans="1:2" ht="14.25">
      <c r="A17" s="67" t="s">
        <v>58</v>
      </c>
      <c r="B17" s="68">
        <v>9.8000000000000007</v>
      </c>
    </row>
    <row r="18" spans="1:2" ht="14.25">
      <c r="A18" s="67" t="s">
        <v>59</v>
      </c>
      <c r="B18" s="68">
        <v>10.4</v>
      </c>
    </row>
    <row r="19" spans="1:2" ht="14.25">
      <c r="A19" s="67" t="s">
        <v>60</v>
      </c>
      <c r="B19" s="68">
        <v>9.4</v>
      </c>
    </row>
    <row r="20" spans="1:2" ht="14.25">
      <c r="A20" s="67" t="s">
        <v>61</v>
      </c>
      <c r="B20" s="68">
        <v>10</v>
      </c>
    </row>
    <row r="21" spans="1:2" ht="14.25">
      <c r="A21" s="67" t="s">
        <v>62</v>
      </c>
      <c r="B21" s="68">
        <v>11.3</v>
      </c>
    </row>
    <row r="22" spans="1:2" ht="14.25">
      <c r="A22" s="69" t="s">
        <v>63</v>
      </c>
      <c r="B22" s="70">
        <v>11.7</v>
      </c>
    </row>
    <row r="23" spans="1:2" ht="14.25">
      <c r="A23" s="365" t="s">
        <v>150</v>
      </c>
      <c r="B23" s="365"/>
    </row>
  </sheetData>
  <mergeCells count="4">
    <mergeCell ref="A2:B2"/>
    <mergeCell ref="A3:B3"/>
    <mergeCell ref="A23:B23"/>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6897-BD1C-4FE0-AE36-550D6C882A4C}">
  <dimension ref="A1:A10"/>
  <sheetViews>
    <sheetView workbookViewId="0">
      <selection sqref="A1:A10"/>
    </sheetView>
  </sheetViews>
  <sheetFormatPr defaultRowHeight="12.75"/>
  <sheetData>
    <row r="1" spans="1:1" ht="15.75">
      <c r="A1" s="7">
        <v>1</v>
      </c>
    </row>
    <row r="2" spans="1:1" ht="15.75">
      <c r="A2" s="7">
        <v>0.5</v>
      </c>
    </row>
    <row r="3" spans="1:1" ht="15.75">
      <c r="A3" s="7">
        <v>0.3</v>
      </c>
    </row>
    <row r="4" spans="1:1" ht="15.75">
      <c r="A4" s="7">
        <v>0.25</v>
      </c>
    </row>
    <row r="5" spans="1:1" ht="15.75">
      <c r="A5" s="7">
        <v>0.2</v>
      </c>
    </row>
    <row r="6" spans="1:1" ht="15.75">
      <c r="A6" s="7">
        <v>0.15</v>
      </c>
    </row>
    <row r="7" spans="1:1" ht="15.75">
      <c r="A7" s="7">
        <v>0.1</v>
      </c>
    </row>
    <row r="8" spans="1:1" ht="15.75">
      <c r="A8" s="7">
        <v>0.05</v>
      </c>
    </row>
    <row r="9" spans="1:1">
      <c r="A9" s="367">
        <v>1.4999999999999999E-2</v>
      </c>
    </row>
    <row r="10" spans="1:1">
      <c r="A10" s="367"/>
    </row>
  </sheetData>
  <mergeCells count="1">
    <mergeCell ref="A9: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Workbook Summary &amp; Instructions</vt:lpstr>
      <vt:lpstr>Input Calculations</vt:lpstr>
      <vt:lpstr>Emission Factors</vt:lpstr>
      <vt:lpstr>Drop Point I.D.</vt:lpstr>
      <vt:lpstr>Control Factors</vt:lpstr>
      <vt:lpstr>Emissions Summary Table</vt:lpstr>
      <vt:lpstr>Appendix</vt:lpstr>
      <vt:lpstr>Sheet2</vt:lpstr>
      <vt:lpstr>Appendix!Print_Area</vt:lpstr>
      <vt:lpstr>'Control Factors'!Print_Area</vt:lpstr>
      <vt:lpstr>'Drop Point I.D.'!Print_Area</vt:lpstr>
      <vt:lpstr>'Workbook Summary &amp; Instructions'!Print_Area</vt:lpstr>
      <vt:lpstr>SANN</vt:lpstr>
      <vt:lpstr>SHOUR</vt:lpstr>
      <vt:lpstr>TitleRegion1.a36.b41.3</vt:lpstr>
      <vt:lpstr>TitleRegion1.a4.j4.2</vt:lpstr>
      <vt:lpstr>TitleRegion1.a5.f16.7</vt:lpstr>
      <vt:lpstr>TitleRegion2.e7.k14.2</vt:lpstr>
      <vt:lpstr>TitleRegion3.e23.k30</vt:lpstr>
      <vt:lpstr>TitleRegion4.e39.f45.2</vt:lpstr>
      <vt:lpstr>TitleRegion5.d54j62.2</vt:lpstr>
      <vt:lpstr>TitleRegion6.a88.d90.2</vt:lpstr>
      <vt:lpstr>TitleRegion6.d71.i79.2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dc:title>
  <dc:subject>TCEQ-Rock Revised Calculation Sheadsheet</dc:subject>
  <dc:creator>TCEQ</dc:creator>
  <cp:keywords>emission, factor, table, truck, loading, ton, year, epn, drop, identification, and point</cp:keywords>
  <cp:lastModifiedBy>Traci Spencer</cp:lastModifiedBy>
  <cp:lastPrinted>2018-12-07T21:54:57Z</cp:lastPrinted>
  <dcterms:created xsi:type="dcterms:W3CDTF">2006-02-21T22:00:49Z</dcterms:created>
  <dcterms:modified xsi:type="dcterms:W3CDTF">2019-03-13T12:57:55Z</dcterms:modified>
</cp:coreProperties>
</file>