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Types>
</file>

<file path=_rels/.rels>&#65279;<?xml version="1.0" encoding="utf-8"?>
<Relationships xmlns="http://schemas.openxmlformats.org/package/2006/relationships">
  <Relationship Type="http://schemas.openxmlformats.org/officeDocument/2006/relationships/officeDocument" Target="xl/workbook.xml" Id="rId1" />
</Relationships>
</file>

<file path=xl/workbook.xml><?xml version="1.0" encoding="utf-8"?>
<x:workbook xmlns:r="http://schemas.openxmlformats.org/officeDocument/2006/relationships" xmlns:x="http://schemas.openxmlformats.org/spreadsheetml/2006/main">
  <x:fileVersion appName="xl" lastEdited="4" lowestEdited="4" rupBuild="4506"/>
  <x:workbookPr defaultThemeVersion="124226"/>
  <x:bookViews>
    <x:workbookView xWindow="360" yWindow="75" windowWidth="19320" windowHeight="9975"/>
  </x:bookViews>
  <x:sheets>
    <x:sheet name="Forced Draft and Clingage Tanks" sheetId="2" r:id="rId1"/>
    <x:sheet name="Forced Draft and clingage pipes" sheetId="3" r:id="rId2"/>
  </x:sheets>
  <x:calcPr calcId="125725"/>
</x:workbook>
</file>

<file path=xl/calcChain.xml><?xml version="1.0" encoding="utf-8"?>
<calcChain xmlns="http://schemas.openxmlformats.org/spreadsheetml/2006/main">
  <c r="C17" i="3"/>
  <c r="C21" s="1"/>
  <c r="C44" i="2"/>
  <c r="C54" s="1"/>
  <c r="C47"/>
  <c r="C52" s="1"/>
  <c r="C60" s="1"/>
  <c r="C56" l="1"/>
  <c r="C45"/>
  <c r="C62"/>
  <c r="C58"/>
  <c r="C14" l="1"/>
  <c r="C18" i="3" l="1"/>
  <c r="C6" l="1"/>
  <c r="C9"/>
  <c r="C25" i="2"/>
  <c r="C26" s="1"/>
  <c r="C21"/>
  <c r="C17"/>
  <c r="C18" s="1"/>
  <c r="C3" i="3" l="1"/>
  <c r="C5" i="2"/>
  <c r="C29" i="3"/>
  <c r="C30" i="2"/>
  <c r="C36" s="1"/>
  <c r="C35" i="3"/>
  <c r="C15" i="2"/>
</calcChain>
</file>

<file path=xl/sharedStrings.xml><?xml version="1.0" encoding="utf-8"?>
<sst xmlns="http://schemas.openxmlformats.org/spreadsheetml/2006/main" count="214" uniqueCount="89">
  <si>
    <t>Unit ID</t>
  </si>
  <si>
    <t>Liquid Stored</t>
  </si>
  <si>
    <t>Vapor Saturation Factor</t>
  </si>
  <si>
    <t>Vapor space based on 10,000 ppmv (lb)</t>
  </si>
  <si>
    <t>Control Efficiency</t>
  </si>
  <si>
    <t>lb/event</t>
  </si>
  <si>
    <t>Tank Ventilation Rate</t>
  </si>
  <si>
    <r>
      <t>ft</t>
    </r>
    <r>
      <rPr>
        <vertAlign val="superscript"/>
        <sz val="10"/>
        <rFont val="Arial"/>
        <family val="2"/>
      </rPr>
      <t>3</t>
    </r>
    <r>
      <rPr>
        <sz val="11"/>
        <color theme="1"/>
        <rFont val="Calibri"/>
        <family val="2"/>
        <scheme val="minor"/>
      </rPr>
      <t>/min</t>
    </r>
  </si>
  <si>
    <t>D</t>
  </si>
  <si>
    <t>≡</t>
  </si>
  <si>
    <t>diameter</t>
  </si>
  <si>
    <t>=</t>
  </si>
  <si>
    <t>ft</t>
  </si>
  <si>
    <t>L</t>
  </si>
  <si>
    <t>height</t>
  </si>
  <si>
    <r>
      <t>ft</t>
    </r>
    <r>
      <rPr>
        <vertAlign val="superscript"/>
        <sz val="10"/>
        <rFont val="Arial"/>
        <family val="2"/>
      </rPr>
      <t>2</t>
    </r>
  </si>
  <si>
    <r>
      <t>U</t>
    </r>
    <r>
      <rPr>
        <b/>
        <vertAlign val="subscript"/>
        <sz val="10"/>
        <rFont val="Arial"/>
        <family val="2"/>
      </rPr>
      <t>D</t>
    </r>
  </si>
  <si>
    <t>Velocity of ventilation at D</t>
  </si>
  <si>
    <t>ft/s</t>
  </si>
  <si>
    <t>m/s</t>
  </si>
  <si>
    <t>ER</t>
  </si>
  <si>
    <t>*</t>
  </si>
  <si>
    <r>
      <t>U</t>
    </r>
    <r>
      <rPr>
        <b/>
        <vertAlign val="subscript"/>
        <sz val="10"/>
        <rFont val="Arial"/>
        <family val="2"/>
      </rPr>
      <t>S</t>
    </r>
    <r>
      <rPr>
        <b/>
        <vertAlign val="superscript"/>
        <sz val="10"/>
        <rFont val="Arial"/>
        <family val="2"/>
      </rPr>
      <t>0.78</t>
    </r>
  </si>
  <si>
    <r>
      <t>P</t>
    </r>
    <r>
      <rPr>
        <b/>
        <vertAlign val="subscript"/>
        <sz val="10"/>
        <rFont val="Arial"/>
        <family val="2"/>
      </rPr>
      <t>V</t>
    </r>
  </si>
  <si>
    <r>
      <t>M</t>
    </r>
    <r>
      <rPr>
        <b/>
        <vertAlign val="subscript"/>
        <sz val="10"/>
        <rFont val="Arial"/>
        <family val="2"/>
      </rPr>
      <t>W</t>
    </r>
    <r>
      <rPr>
        <b/>
        <vertAlign val="superscript"/>
        <sz val="10"/>
        <rFont val="Arial"/>
        <family val="2"/>
      </rPr>
      <t>0.67</t>
    </r>
  </si>
  <si>
    <r>
      <t>A</t>
    </r>
    <r>
      <rPr>
        <b/>
        <vertAlign val="subscript"/>
        <sz val="10"/>
        <rFont val="Arial"/>
        <family val="2"/>
      </rPr>
      <t>P</t>
    </r>
    <r>
      <rPr>
        <b/>
        <vertAlign val="superscript"/>
        <sz val="10"/>
        <rFont val="Arial"/>
        <family val="2"/>
      </rPr>
      <t>0.94</t>
    </r>
  </si>
  <si>
    <t>lb/hr</t>
  </si>
  <si>
    <r>
      <t>U</t>
    </r>
    <r>
      <rPr>
        <b/>
        <vertAlign val="subscript"/>
        <sz val="10"/>
        <rFont val="Arial"/>
        <family val="2"/>
      </rPr>
      <t>S</t>
    </r>
  </si>
  <si>
    <t>Velocity of ventilation at 1/2D</t>
  </si>
  <si>
    <t>psia</t>
  </si>
  <si>
    <t>Pa</t>
  </si>
  <si>
    <r>
      <t>M</t>
    </r>
    <r>
      <rPr>
        <b/>
        <vertAlign val="subscript"/>
        <sz val="10"/>
        <rFont val="Arial"/>
        <family val="2"/>
      </rPr>
      <t>W</t>
    </r>
  </si>
  <si>
    <t>kg/kmol</t>
  </si>
  <si>
    <r>
      <t>A</t>
    </r>
    <r>
      <rPr>
        <b/>
        <vertAlign val="subscript"/>
        <sz val="10"/>
        <rFont val="Arial"/>
        <family val="2"/>
      </rPr>
      <t>P</t>
    </r>
  </si>
  <si>
    <t>liquid surface area</t>
  </si>
  <si>
    <r>
      <t>m</t>
    </r>
    <r>
      <rPr>
        <vertAlign val="superscript"/>
        <sz val="10"/>
        <rFont val="Arial"/>
        <family val="2"/>
      </rPr>
      <t>2</t>
    </r>
  </si>
  <si>
    <t>CE</t>
  </si>
  <si>
    <r>
      <t>ER</t>
    </r>
    <r>
      <rPr>
        <b/>
        <vertAlign val="subscript"/>
        <sz val="10"/>
        <rFont val="Arial"/>
        <family val="2"/>
      </rPr>
      <t>C</t>
    </r>
  </si>
  <si>
    <t>Controlled emissions</t>
  </si>
  <si>
    <t>hours/event</t>
  </si>
  <si>
    <t>events/year</t>
  </si>
  <si>
    <t>Yearly emissions</t>
  </si>
  <si>
    <t>TPY</t>
  </si>
  <si>
    <t>VOC vapor pressure</t>
  </si>
  <si>
    <t>VOC vapor molecular weight</t>
  </si>
  <si>
    <t>Numbers in italics in green cells require an input. Underlined numbers in grey cells are calculated from your inputs. Numbers in bold text with underlining in blue cells are the final calculations from the forced ventilation equation. The first column contains variables and the third column contains an explanation of the variables plus inputs.</t>
  </si>
  <si>
    <t>inches</t>
  </si>
  <si>
    <t>length</t>
  </si>
  <si>
    <t>mi/hr</t>
  </si>
  <si>
    <t>H</t>
  </si>
  <si>
    <t>T</t>
  </si>
  <si>
    <t>Max Temperature (95 F is used as worst case unless there is a good reason to use another temperature)</t>
  </si>
  <si>
    <t>VP</t>
  </si>
  <si>
    <t>lb/gal</t>
  </si>
  <si>
    <t>Liquid Density</t>
  </si>
  <si>
    <t>ρ</t>
  </si>
  <si>
    <t>Tank Volume</t>
  </si>
  <si>
    <r>
      <t>ft</t>
    </r>
    <r>
      <rPr>
        <vertAlign val="superscript"/>
        <sz val="11"/>
        <color theme="1"/>
        <rFont val="Calibri"/>
        <family val="2"/>
        <scheme val="minor"/>
      </rPr>
      <t>3</t>
    </r>
  </si>
  <si>
    <t>gal</t>
  </si>
  <si>
    <r>
      <t>ft</t>
    </r>
    <r>
      <rPr>
        <vertAlign val="superscript"/>
        <sz val="11"/>
        <color theme="1"/>
        <rFont val="Calibri"/>
        <family val="2"/>
        <scheme val="minor"/>
      </rPr>
      <t>2</t>
    </r>
  </si>
  <si>
    <t>Side surface area</t>
  </si>
  <si>
    <t>lbs</t>
  </si>
  <si>
    <t>Side clingage</t>
  </si>
  <si>
    <t>in</t>
  </si>
  <si>
    <t>lb</t>
  </si>
  <si>
    <t>Vapor Space emissions</t>
  </si>
  <si>
    <t>F</t>
  </si>
  <si>
    <t xml:space="preserve">Surface Area </t>
  </si>
  <si>
    <t>Annual Clingage Emissions</t>
  </si>
  <si>
    <t>Annual Vapor Space Emissions</t>
  </si>
  <si>
    <t>Tank</t>
  </si>
  <si>
    <t>VOC</t>
  </si>
  <si>
    <t>Vapor space based on 34,000 ppmv as methane</t>
  </si>
  <si>
    <t>V</t>
  </si>
  <si>
    <t>SA</t>
  </si>
  <si>
    <t>TCEQ guidance on clingage estimates clingage thickness at</t>
  </si>
  <si>
    <t>pipe surface area</t>
  </si>
  <si>
    <r>
      <t>SA</t>
    </r>
    <r>
      <rPr>
        <b/>
        <vertAlign val="subscript"/>
        <sz val="10"/>
        <rFont val="Arial"/>
        <family val="2"/>
      </rPr>
      <t>PIPE</t>
    </r>
  </si>
  <si>
    <t>Clingage</t>
  </si>
  <si>
    <r>
      <t>ER</t>
    </r>
    <r>
      <rPr>
        <b/>
        <vertAlign val="subscript"/>
        <sz val="10"/>
        <rFont val="Arial"/>
        <family val="2"/>
      </rPr>
      <t>CLING</t>
    </r>
  </si>
  <si>
    <t>Emission rate from clingage</t>
  </si>
  <si>
    <r>
      <t>ER</t>
    </r>
    <r>
      <rPr>
        <b/>
        <vertAlign val="subscript"/>
        <sz val="10"/>
        <rFont val="Arial"/>
        <family val="2"/>
      </rPr>
      <t>EVAP</t>
    </r>
  </si>
  <si>
    <t>End of Worksheet</t>
  </si>
  <si>
    <t>Velocity of ventilation</t>
  </si>
  <si>
    <t>Cling</t>
  </si>
  <si>
    <t>s/min</t>
  </si>
  <si>
    <t>TKV</t>
  </si>
  <si>
    <t>thick</t>
  </si>
  <si>
    <r>
      <t>gal/ft</t>
    </r>
    <r>
      <rPr>
        <b/>
        <vertAlign val="superscript"/>
        <sz val="11"/>
        <color theme="1"/>
        <rFont val="Calibri"/>
        <family val="2"/>
        <scheme val="minor"/>
      </rPr>
      <t>3</t>
    </r>
  </si>
</sst>
</file>

<file path=xl/styles.xml><?xml version="1.0" encoding="utf-8"?>
<styleSheet xmlns="http://schemas.openxmlformats.org/spreadsheetml/2006/main">
  <numFmts count="4">
    <numFmt numFmtId="43" formatCode="_(* #,##0.00_);_(* \(#,##0.00\);_(* &quot;-&quot;??_);_(@_)"/>
    <numFmt numFmtId="164" formatCode="0.0000"/>
    <numFmt numFmtId="165" formatCode="0.000"/>
    <numFmt numFmtId="166" formatCode="0.0%"/>
  </numFmts>
  <fonts count="19">
    <font>
      <sz val="11"/>
      <color theme="1"/>
      <name val="Calibri"/>
      <family val="2"/>
      <scheme val="minor"/>
    </font>
    <font>
      <b/>
      <sz val="11"/>
      <color theme="3"/>
      <name val="Calibri"/>
      <family val="2"/>
      <scheme val="minor"/>
    </font>
    <font>
      <b/>
      <sz val="10"/>
      <name val="Arial"/>
      <family val="2"/>
    </font>
    <font>
      <sz val="10"/>
      <name val="Arial"/>
      <family val="2"/>
    </font>
    <font>
      <b/>
      <sz val="14"/>
      <color theme="1"/>
      <name val="Calibri"/>
      <family val="2"/>
      <scheme val="minor"/>
    </font>
    <font>
      <b/>
      <sz val="11"/>
      <color rgb="FFFF0000"/>
      <name val="Calibri"/>
      <family val="2"/>
      <scheme val="minor"/>
    </font>
    <font>
      <sz val="11"/>
      <color theme="3"/>
      <name val="Calibri"/>
      <family val="2"/>
      <scheme val="minor"/>
    </font>
    <font>
      <sz val="11"/>
      <color theme="1"/>
      <name val="Calibri"/>
      <family val="2"/>
      <scheme val="minor"/>
    </font>
    <font>
      <b/>
      <sz val="11"/>
      <color theme="1"/>
      <name val="Calibri"/>
      <family val="2"/>
      <scheme val="minor"/>
    </font>
    <font>
      <i/>
      <sz val="10"/>
      <name val="Arial"/>
      <family val="2"/>
    </font>
    <font>
      <vertAlign val="superscript"/>
      <sz val="10"/>
      <name val="Arial"/>
      <family val="2"/>
    </font>
    <font>
      <b/>
      <vertAlign val="subscript"/>
      <sz val="10"/>
      <name val="Arial"/>
      <family val="2"/>
    </font>
    <font>
      <u/>
      <sz val="10"/>
      <name val="Arial"/>
      <family val="2"/>
    </font>
    <font>
      <b/>
      <vertAlign val="superscript"/>
      <sz val="10"/>
      <name val="Arial"/>
      <family val="2"/>
    </font>
    <font>
      <b/>
      <u/>
      <sz val="10"/>
      <name val="Arial"/>
      <family val="2"/>
    </font>
    <font>
      <vertAlign val="superscript"/>
      <sz val="11"/>
      <color theme="1"/>
      <name val="Calibri"/>
      <family val="2"/>
      <scheme val="minor"/>
    </font>
    <font>
      <b/>
      <sz val="11"/>
      <color theme="1"/>
      <name val="Calibri"/>
      <family val="2"/>
    </font>
    <font>
      <b/>
      <sz val="10"/>
      <name val="Calibri"/>
      <family val="2"/>
    </font>
    <font>
      <b/>
      <vertAlign val="superscript"/>
      <sz val="11"/>
      <color theme="1"/>
      <name val="Calibri"/>
      <family val="2"/>
      <scheme val="minor"/>
    </font>
  </fonts>
  <fills count="5">
    <fill>
      <patternFill patternType="none"/>
    </fill>
    <fill>
      <patternFill patternType="gray125"/>
    </fill>
    <fill>
      <patternFill patternType="solid">
        <fgColor rgb="FF92D050"/>
        <bgColor indexed="64"/>
      </patternFill>
    </fill>
    <fill>
      <patternFill patternType="solid">
        <fgColor rgb="FF00B0F0"/>
        <bgColor indexed="64"/>
      </patternFill>
    </fill>
    <fill>
      <patternFill patternType="solid">
        <fgColor theme="2"/>
        <bgColor indexed="64"/>
      </patternFill>
    </fill>
  </fills>
  <borders count="1">
    <border>
      <left/>
      <right/>
      <top/>
      <bottom/>
      <diagonal/>
    </border>
  </borders>
  <cellStyleXfs count="2">
    <xf numFmtId="0" fontId="0" fillId="0" borderId="0"/>
    <xf numFmtId="43" fontId="7" fillId="0" borderId="0" applyFont="0" applyFill="0" applyBorder="0" applyAlignment="0" applyProtection="0"/>
  </cellStyleXfs>
  <cellXfs count="41">
    <xf numFmtId="0" fontId="0" fillId="0" borderId="0" xfId="0"/>
    <xf numFmtId="0" fontId="2" fillId="0" borderId="0" xfId="0" applyFont="1"/>
    <xf numFmtId="0" fontId="0" fillId="0" borderId="0" xfId="0" applyAlignment="1">
      <alignment wrapText="1"/>
    </xf>
    <xf numFmtId="0" fontId="3" fillId="0" borderId="0" xfId="0" applyFont="1"/>
    <xf numFmtId="0" fontId="3" fillId="0" borderId="0" xfId="0" applyFont="1" applyAlignment="1">
      <alignment horizontal="center"/>
    </xf>
    <xf numFmtId="0" fontId="0" fillId="0" borderId="0" xfId="0" applyAlignment="1">
      <alignment horizontal="center"/>
    </xf>
    <xf numFmtId="164" fontId="0" fillId="0" borderId="0" xfId="0" applyNumberFormat="1" applyAlignment="1">
      <alignment horizontal="center"/>
    </xf>
    <xf numFmtId="0" fontId="4" fillId="0" borderId="0" xfId="0" applyFont="1"/>
    <xf numFmtId="0" fontId="0" fillId="0" borderId="0" xfId="0" applyAlignment="1">
      <alignment horizontal="center" wrapText="1"/>
    </xf>
    <xf numFmtId="2" fontId="0" fillId="0" borderId="0" xfId="0" applyNumberFormat="1"/>
    <xf numFmtId="165" fontId="0" fillId="0" borderId="0" xfId="0" applyNumberFormat="1"/>
    <xf numFmtId="165" fontId="5" fillId="0" borderId="0" xfId="0" applyNumberFormat="1" applyFont="1"/>
    <xf numFmtId="0" fontId="6" fillId="0" borderId="0" xfId="0" applyFont="1" applyAlignment="1">
      <alignment wrapText="1"/>
    </xf>
    <xf numFmtId="0" fontId="6" fillId="0" borderId="0" xfId="0" applyFont="1"/>
    <xf numFmtId="0" fontId="6" fillId="0" borderId="0" xfId="0" applyFont="1" applyAlignment="1">
      <alignment horizontal="center"/>
    </xf>
    <xf numFmtId="0" fontId="1" fillId="0" borderId="0" xfId="0" applyFont="1"/>
    <xf numFmtId="165" fontId="6" fillId="0" borderId="0" xfId="0" applyNumberFormat="1" applyFont="1"/>
    <xf numFmtId="0" fontId="3" fillId="0" borderId="0" xfId="0" quotePrefix="1" applyFont="1"/>
    <xf numFmtId="0" fontId="0" fillId="0" borderId="0" xfId="0" quotePrefix="1"/>
    <xf numFmtId="11" fontId="2" fillId="0" borderId="0" xfId="0" applyNumberFormat="1" applyFont="1"/>
    <xf numFmtId="0" fontId="2" fillId="0" borderId="0" xfId="0" quotePrefix="1" applyFont="1"/>
    <xf numFmtId="0" fontId="9" fillId="2" borderId="0" xfId="0" applyFont="1" applyFill="1"/>
    <xf numFmtId="166" fontId="9" fillId="2" borderId="0" xfId="0" applyNumberFormat="1" applyFont="1" applyFill="1"/>
    <xf numFmtId="2" fontId="14" fillId="3" borderId="0" xfId="0" applyNumberFormat="1" applyFont="1" applyFill="1"/>
    <xf numFmtId="0" fontId="12" fillId="4" borderId="0" xfId="0" applyFont="1" applyFill="1"/>
    <xf numFmtId="43" fontId="0" fillId="0" borderId="0" xfId="1" applyFont="1" applyAlignment="1">
      <alignment horizontal="center"/>
    </xf>
    <xf numFmtId="11" fontId="0" fillId="0" borderId="0" xfId="0" applyNumberFormat="1"/>
    <xf numFmtId="0" fontId="8" fillId="0" borderId="0" xfId="0" applyFont="1"/>
    <xf numFmtId="2" fontId="12" fillId="4" borderId="0" xfId="0" applyNumberFormat="1" applyFont="1" applyFill="1"/>
    <xf numFmtId="43" fontId="12" fillId="4" borderId="0" xfId="1" applyFont="1" applyFill="1"/>
    <xf numFmtId="0" fontId="16" fillId="0" borderId="0" xfId="0" applyFont="1"/>
    <xf numFmtId="43" fontId="12" fillId="4" borderId="0" xfId="1" applyFont="1" applyFill="1" applyAlignment="1">
      <alignment horizontal="left"/>
    </xf>
    <xf numFmtId="0" fontId="8" fillId="0" borderId="0" xfId="0" applyFont="1" applyAlignment="1">
      <alignment wrapText="1"/>
    </xf>
    <xf numFmtId="0" fontId="2" fillId="0" borderId="0" xfId="0" applyFont="1" applyAlignment="1">
      <alignment wrapText="1"/>
    </xf>
    <xf numFmtId="11" fontId="14" fillId="3" borderId="0" xfId="0" applyNumberFormat="1" applyFont="1" applyFill="1"/>
    <xf numFmtId="11" fontId="12" fillId="4" borderId="0" xfId="0" applyNumberFormat="1" applyFont="1" applyFill="1"/>
    <xf numFmtId="0" fontId="17" fillId="0" borderId="0" xfId="0" applyFont="1"/>
    <xf numFmtId="0" fontId="8" fillId="0" borderId="0" xfId="0" quotePrefix="1" applyFont="1"/>
    <xf numFmtId="165" fontId="12" fillId="4" borderId="0" xfId="0" applyNumberFormat="1" applyFont="1" applyFill="1"/>
    <xf numFmtId="164" fontId="8" fillId="0" borderId="0" xfId="0" quotePrefix="1" applyNumberFormat="1" applyFont="1" applyAlignment="1">
      <alignment horizontal="center"/>
    </xf>
    <xf numFmtId="0" fontId="3" fillId="0" borderId="0" xfId="0" applyFont="1" applyAlignment="1">
      <alignment horizontal="left" vertical="top" wrapText="1"/>
    </xf>
  </cellXfs>
  <cellStyles count="2">
    <cellStyle name="Comma" xfId="1" builtinId="3"/>
    <cellStyle name="Normal" xfId="0" builtinId="0"/>
  </cellStyles>
  <dxfs count="0"/>
  <tableStyles count="0" defaultTableStyle="TableStyleMedium9" defaultPivotStyle="PivotStyleLight16"/>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B113"/>
  <sheetViews>
    <sheetView tabSelected="1" workbookViewId="0">
      <selection activeCell="M1" sqref="M1"/>
    </sheetView>
  </sheetViews>
  <sheetFormatPr defaultRowHeight="15"/>
  <cols>
    <col min="1" max="1" width="5.85546875" customWidth="1"/>
    <col min="2" max="2" width="2.140625" bestFit="1" customWidth="1"/>
    <col min="3" max="3" width="15.7109375" customWidth="1"/>
    <col min="4" max="4" width="5.28515625" customWidth="1"/>
    <col min="5" max="5" width="5.7109375" bestFit="1" customWidth="1"/>
    <col min="6" max="6" width="1.7109375" bestFit="1" customWidth="1"/>
    <col min="7" max="7" width="3.140625" bestFit="1" customWidth="1"/>
    <col min="8" max="8" width="1.7109375" bestFit="1" customWidth="1"/>
    <col min="9" max="9" width="6.42578125" bestFit="1" customWidth="1"/>
    <col min="10" max="10" width="1.7109375" bestFit="1" customWidth="1"/>
    <col min="11" max="11" width="5.7109375" bestFit="1" customWidth="1"/>
    <col min="12" max="13" width="11" customWidth="1"/>
    <col min="14" max="14" width="11.42578125" customWidth="1"/>
    <col min="15" max="15" width="11.140625" customWidth="1"/>
    <col min="16" max="16" width="10.85546875" customWidth="1"/>
    <col min="18" max="19" width="10.42578125" customWidth="1"/>
    <col min="254" max="254" width="32.5703125" customWidth="1"/>
    <col min="255" max="255" width="9.85546875" customWidth="1"/>
    <col min="257" max="257" width="13.28515625" customWidth="1"/>
    <col min="258" max="259" width="8.85546875" customWidth="1"/>
    <col min="260" max="260" width="10" customWidth="1"/>
    <col min="261" max="261" width="11.140625" customWidth="1"/>
    <col min="262" max="262" width="10" customWidth="1"/>
    <col min="263" max="263" width="10.140625" customWidth="1"/>
    <col min="510" max="510" width="32.5703125" customWidth="1"/>
    <col min="511" max="511" width="9.85546875" customWidth="1"/>
    <col min="513" max="513" width="13.28515625" customWidth="1"/>
    <col min="514" max="515" width="8.85546875" customWidth="1"/>
    <col min="516" max="516" width="10" customWidth="1"/>
    <col min="517" max="517" width="11.140625" customWidth="1"/>
    <col min="518" max="518" width="10" customWidth="1"/>
    <col min="519" max="519" width="10.140625" customWidth="1"/>
    <col min="766" max="766" width="32.5703125" customWidth="1"/>
    <col min="767" max="767" width="9.85546875" customWidth="1"/>
    <col min="769" max="769" width="13.28515625" customWidth="1"/>
    <col min="770" max="771" width="8.85546875" customWidth="1"/>
    <col min="772" max="772" width="10" customWidth="1"/>
    <col min="773" max="773" width="11.140625" customWidth="1"/>
    <col min="774" max="774" width="10" customWidth="1"/>
    <col min="775" max="775" width="10.140625" customWidth="1"/>
    <col min="1022" max="1022" width="32.5703125" customWidth="1"/>
    <col min="1023" max="1023" width="9.85546875" customWidth="1"/>
    <col min="1025" max="1025" width="13.28515625" customWidth="1"/>
    <col min="1026" max="1027" width="8.85546875" customWidth="1"/>
    <col min="1028" max="1028" width="10" customWidth="1"/>
    <col min="1029" max="1029" width="11.140625" customWidth="1"/>
    <col min="1030" max="1030" width="10" customWidth="1"/>
    <col min="1031" max="1031" width="10.140625" customWidth="1"/>
    <col min="1278" max="1278" width="32.5703125" customWidth="1"/>
    <col min="1279" max="1279" width="9.85546875" customWidth="1"/>
    <col min="1281" max="1281" width="13.28515625" customWidth="1"/>
    <col min="1282" max="1283" width="8.85546875" customWidth="1"/>
    <col min="1284" max="1284" width="10" customWidth="1"/>
    <col min="1285" max="1285" width="11.140625" customWidth="1"/>
    <col min="1286" max="1286" width="10" customWidth="1"/>
    <col min="1287" max="1287" width="10.140625" customWidth="1"/>
    <col min="1534" max="1534" width="32.5703125" customWidth="1"/>
    <col min="1535" max="1535" width="9.85546875" customWidth="1"/>
    <col min="1537" max="1537" width="13.28515625" customWidth="1"/>
    <col min="1538" max="1539" width="8.85546875" customWidth="1"/>
    <col min="1540" max="1540" width="10" customWidth="1"/>
    <col min="1541" max="1541" width="11.140625" customWidth="1"/>
    <col min="1542" max="1542" width="10" customWidth="1"/>
    <col min="1543" max="1543" width="10.140625" customWidth="1"/>
    <col min="1790" max="1790" width="32.5703125" customWidth="1"/>
    <col min="1791" max="1791" width="9.85546875" customWidth="1"/>
    <col min="1793" max="1793" width="13.28515625" customWidth="1"/>
    <col min="1794" max="1795" width="8.85546875" customWidth="1"/>
    <col min="1796" max="1796" width="10" customWidth="1"/>
    <col min="1797" max="1797" width="11.140625" customWidth="1"/>
    <col min="1798" max="1798" width="10" customWidth="1"/>
    <col min="1799" max="1799" width="10.140625" customWidth="1"/>
    <col min="2046" max="2046" width="32.5703125" customWidth="1"/>
    <col min="2047" max="2047" width="9.85546875" customWidth="1"/>
    <col min="2049" max="2049" width="13.28515625" customWidth="1"/>
    <col min="2050" max="2051" width="8.85546875" customWidth="1"/>
    <col min="2052" max="2052" width="10" customWidth="1"/>
    <col min="2053" max="2053" width="11.140625" customWidth="1"/>
    <col min="2054" max="2054" width="10" customWidth="1"/>
    <col min="2055" max="2055" width="10.140625" customWidth="1"/>
    <col min="2302" max="2302" width="32.5703125" customWidth="1"/>
    <col min="2303" max="2303" width="9.85546875" customWidth="1"/>
    <col min="2305" max="2305" width="13.28515625" customWidth="1"/>
    <col min="2306" max="2307" width="8.85546875" customWidth="1"/>
    <col min="2308" max="2308" width="10" customWidth="1"/>
    <col min="2309" max="2309" width="11.140625" customWidth="1"/>
    <col min="2310" max="2310" width="10" customWidth="1"/>
    <col min="2311" max="2311" width="10.140625" customWidth="1"/>
    <col min="2558" max="2558" width="32.5703125" customWidth="1"/>
    <col min="2559" max="2559" width="9.85546875" customWidth="1"/>
    <col min="2561" max="2561" width="13.28515625" customWidth="1"/>
    <col min="2562" max="2563" width="8.85546875" customWidth="1"/>
    <col min="2564" max="2564" width="10" customWidth="1"/>
    <col min="2565" max="2565" width="11.140625" customWidth="1"/>
    <col min="2566" max="2566" width="10" customWidth="1"/>
    <col min="2567" max="2567" width="10.140625" customWidth="1"/>
    <col min="2814" max="2814" width="32.5703125" customWidth="1"/>
    <col min="2815" max="2815" width="9.85546875" customWidth="1"/>
    <col min="2817" max="2817" width="13.28515625" customWidth="1"/>
    <col min="2818" max="2819" width="8.85546875" customWidth="1"/>
    <col min="2820" max="2820" width="10" customWidth="1"/>
    <col min="2821" max="2821" width="11.140625" customWidth="1"/>
    <col min="2822" max="2822" width="10" customWidth="1"/>
    <col min="2823" max="2823" width="10.140625" customWidth="1"/>
    <col min="3070" max="3070" width="32.5703125" customWidth="1"/>
    <col min="3071" max="3071" width="9.85546875" customWidth="1"/>
    <col min="3073" max="3073" width="13.28515625" customWidth="1"/>
    <col min="3074" max="3075" width="8.85546875" customWidth="1"/>
    <col min="3076" max="3076" width="10" customWidth="1"/>
    <col min="3077" max="3077" width="11.140625" customWidth="1"/>
    <col min="3078" max="3078" width="10" customWidth="1"/>
    <col min="3079" max="3079" width="10.140625" customWidth="1"/>
    <col min="3326" max="3326" width="32.5703125" customWidth="1"/>
    <col min="3327" max="3327" width="9.85546875" customWidth="1"/>
    <col min="3329" max="3329" width="13.28515625" customWidth="1"/>
    <col min="3330" max="3331" width="8.85546875" customWidth="1"/>
    <col min="3332" max="3332" width="10" customWidth="1"/>
    <col min="3333" max="3333" width="11.140625" customWidth="1"/>
    <col min="3334" max="3334" width="10" customWidth="1"/>
    <col min="3335" max="3335" width="10.140625" customWidth="1"/>
    <col min="3582" max="3582" width="32.5703125" customWidth="1"/>
    <col min="3583" max="3583" width="9.85546875" customWidth="1"/>
    <col min="3585" max="3585" width="13.28515625" customWidth="1"/>
    <col min="3586" max="3587" width="8.85546875" customWidth="1"/>
    <col min="3588" max="3588" width="10" customWidth="1"/>
    <col min="3589" max="3589" width="11.140625" customWidth="1"/>
    <col min="3590" max="3590" width="10" customWidth="1"/>
    <col min="3591" max="3591" width="10.140625" customWidth="1"/>
    <col min="3838" max="3838" width="32.5703125" customWidth="1"/>
    <col min="3839" max="3839" width="9.85546875" customWidth="1"/>
    <col min="3841" max="3841" width="13.28515625" customWidth="1"/>
    <col min="3842" max="3843" width="8.85546875" customWidth="1"/>
    <col min="3844" max="3844" width="10" customWidth="1"/>
    <col min="3845" max="3845" width="11.140625" customWidth="1"/>
    <col min="3846" max="3846" width="10" customWidth="1"/>
    <col min="3847" max="3847" width="10.140625" customWidth="1"/>
    <col min="4094" max="4094" width="32.5703125" customWidth="1"/>
    <col min="4095" max="4095" width="9.85546875" customWidth="1"/>
    <col min="4097" max="4097" width="13.28515625" customWidth="1"/>
    <col min="4098" max="4099" width="8.85546875" customWidth="1"/>
    <col min="4100" max="4100" width="10" customWidth="1"/>
    <col min="4101" max="4101" width="11.140625" customWidth="1"/>
    <col min="4102" max="4102" width="10" customWidth="1"/>
    <col min="4103" max="4103" width="10.140625" customWidth="1"/>
    <col min="4350" max="4350" width="32.5703125" customWidth="1"/>
    <col min="4351" max="4351" width="9.85546875" customWidth="1"/>
    <col min="4353" max="4353" width="13.28515625" customWidth="1"/>
    <col min="4354" max="4355" width="8.85546875" customWidth="1"/>
    <col min="4356" max="4356" width="10" customWidth="1"/>
    <col min="4357" max="4357" width="11.140625" customWidth="1"/>
    <col min="4358" max="4358" width="10" customWidth="1"/>
    <col min="4359" max="4359" width="10.140625" customWidth="1"/>
    <col min="4606" max="4606" width="32.5703125" customWidth="1"/>
    <col min="4607" max="4607" width="9.85546875" customWidth="1"/>
    <col min="4609" max="4609" width="13.28515625" customWidth="1"/>
    <col min="4610" max="4611" width="8.85546875" customWidth="1"/>
    <col min="4612" max="4612" width="10" customWidth="1"/>
    <col min="4613" max="4613" width="11.140625" customWidth="1"/>
    <col min="4614" max="4614" width="10" customWidth="1"/>
    <col min="4615" max="4615" width="10.140625" customWidth="1"/>
    <col min="4862" max="4862" width="32.5703125" customWidth="1"/>
    <col min="4863" max="4863" width="9.85546875" customWidth="1"/>
    <col min="4865" max="4865" width="13.28515625" customWidth="1"/>
    <col min="4866" max="4867" width="8.85546875" customWidth="1"/>
    <col min="4868" max="4868" width="10" customWidth="1"/>
    <col min="4869" max="4869" width="11.140625" customWidth="1"/>
    <col min="4870" max="4870" width="10" customWidth="1"/>
    <col min="4871" max="4871" width="10.140625" customWidth="1"/>
    <col min="5118" max="5118" width="32.5703125" customWidth="1"/>
    <col min="5119" max="5119" width="9.85546875" customWidth="1"/>
    <col min="5121" max="5121" width="13.28515625" customWidth="1"/>
    <col min="5122" max="5123" width="8.85546875" customWidth="1"/>
    <col min="5124" max="5124" width="10" customWidth="1"/>
    <col min="5125" max="5125" width="11.140625" customWidth="1"/>
    <col min="5126" max="5126" width="10" customWidth="1"/>
    <col min="5127" max="5127" width="10.140625" customWidth="1"/>
    <col min="5374" max="5374" width="32.5703125" customWidth="1"/>
    <col min="5375" max="5375" width="9.85546875" customWidth="1"/>
    <col min="5377" max="5377" width="13.28515625" customWidth="1"/>
    <col min="5378" max="5379" width="8.85546875" customWidth="1"/>
    <col min="5380" max="5380" width="10" customWidth="1"/>
    <col min="5381" max="5381" width="11.140625" customWidth="1"/>
    <col min="5382" max="5382" width="10" customWidth="1"/>
    <col min="5383" max="5383" width="10.140625" customWidth="1"/>
    <col min="5630" max="5630" width="32.5703125" customWidth="1"/>
    <col min="5631" max="5631" width="9.85546875" customWidth="1"/>
    <col min="5633" max="5633" width="13.28515625" customWidth="1"/>
    <col min="5634" max="5635" width="8.85546875" customWidth="1"/>
    <col min="5636" max="5636" width="10" customWidth="1"/>
    <col min="5637" max="5637" width="11.140625" customWidth="1"/>
    <col min="5638" max="5638" width="10" customWidth="1"/>
    <col min="5639" max="5639" width="10.140625" customWidth="1"/>
    <col min="5886" max="5886" width="32.5703125" customWidth="1"/>
    <col min="5887" max="5887" width="9.85546875" customWidth="1"/>
    <col min="5889" max="5889" width="13.28515625" customWidth="1"/>
    <col min="5890" max="5891" width="8.85546875" customWidth="1"/>
    <col min="5892" max="5892" width="10" customWidth="1"/>
    <col min="5893" max="5893" width="11.140625" customWidth="1"/>
    <col min="5894" max="5894" width="10" customWidth="1"/>
    <col min="5895" max="5895" width="10.140625" customWidth="1"/>
    <col min="6142" max="6142" width="32.5703125" customWidth="1"/>
    <col min="6143" max="6143" width="9.85546875" customWidth="1"/>
    <col min="6145" max="6145" width="13.28515625" customWidth="1"/>
    <col min="6146" max="6147" width="8.85546875" customWidth="1"/>
    <col min="6148" max="6148" width="10" customWidth="1"/>
    <col min="6149" max="6149" width="11.140625" customWidth="1"/>
    <col min="6150" max="6150" width="10" customWidth="1"/>
    <col min="6151" max="6151" width="10.140625" customWidth="1"/>
    <col min="6398" max="6398" width="32.5703125" customWidth="1"/>
    <col min="6399" max="6399" width="9.85546875" customWidth="1"/>
    <col min="6401" max="6401" width="13.28515625" customWidth="1"/>
    <col min="6402" max="6403" width="8.85546875" customWidth="1"/>
    <col min="6404" max="6404" width="10" customWidth="1"/>
    <col min="6405" max="6405" width="11.140625" customWidth="1"/>
    <col min="6406" max="6406" width="10" customWidth="1"/>
    <col min="6407" max="6407" width="10.140625" customWidth="1"/>
    <col min="6654" max="6654" width="32.5703125" customWidth="1"/>
    <col min="6655" max="6655" width="9.85546875" customWidth="1"/>
    <col min="6657" max="6657" width="13.28515625" customWidth="1"/>
    <col min="6658" max="6659" width="8.85546875" customWidth="1"/>
    <col min="6660" max="6660" width="10" customWidth="1"/>
    <col min="6661" max="6661" width="11.140625" customWidth="1"/>
    <col min="6662" max="6662" width="10" customWidth="1"/>
    <col min="6663" max="6663" width="10.140625" customWidth="1"/>
    <col min="6910" max="6910" width="32.5703125" customWidth="1"/>
    <col min="6911" max="6911" width="9.85546875" customWidth="1"/>
    <col min="6913" max="6913" width="13.28515625" customWidth="1"/>
    <col min="6914" max="6915" width="8.85546875" customWidth="1"/>
    <col min="6916" max="6916" width="10" customWidth="1"/>
    <col min="6917" max="6917" width="11.140625" customWidth="1"/>
    <col min="6918" max="6918" width="10" customWidth="1"/>
    <col min="6919" max="6919" width="10.140625" customWidth="1"/>
    <col min="7166" max="7166" width="32.5703125" customWidth="1"/>
    <col min="7167" max="7167" width="9.85546875" customWidth="1"/>
    <col min="7169" max="7169" width="13.28515625" customWidth="1"/>
    <col min="7170" max="7171" width="8.85546875" customWidth="1"/>
    <col min="7172" max="7172" width="10" customWidth="1"/>
    <col min="7173" max="7173" width="11.140625" customWidth="1"/>
    <col min="7174" max="7174" width="10" customWidth="1"/>
    <col min="7175" max="7175" width="10.140625" customWidth="1"/>
    <col min="7422" max="7422" width="32.5703125" customWidth="1"/>
    <col min="7423" max="7423" width="9.85546875" customWidth="1"/>
    <col min="7425" max="7425" width="13.28515625" customWidth="1"/>
    <col min="7426" max="7427" width="8.85546875" customWidth="1"/>
    <col min="7428" max="7428" width="10" customWidth="1"/>
    <col min="7429" max="7429" width="11.140625" customWidth="1"/>
    <col min="7430" max="7430" width="10" customWidth="1"/>
    <col min="7431" max="7431" width="10.140625" customWidth="1"/>
    <col min="7678" max="7678" width="32.5703125" customWidth="1"/>
    <col min="7679" max="7679" width="9.85546875" customWidth="1"/>
    <col min="7681" max="7681" width="13.28515625" customWidth="1"/>
    <col min="7682" max="7683" width="8.85546875" customWidth="1"/>
    <col min="7684" max="7684" width="10" customWidth="1"/>
    <col min="7685" max="7685" width="11.140625" customWidth="1"/>
    <col min="7686" max="7686" width="10" customWidth="1"/>
    <col min="7687" max="7687" width="10.140625" customWidth="1"/>
    <col min="7934" max="7934" width="32.5703125" customWidth="1"/>
    <col min="7935" max="7935" width="9.85546875" customWidth="1"/>
    <col min="7937" max="7937" width="13.28515625" customWidth="1"/>
    <col min="7938" max="7939" width="8.85546875" customWidth="1"/>
    <col min="7940" max="7940" width="10" customWidth="1"/>
    <col min="7941" max="7941" width="11.140625" customWidth="1"/>
    <col min="7942" max="7942" width="10" customWidth="1"/>
    <col min="7943" max="7943" width="10.140625" customWidth="1"/>
    <col min="8190" max="8190" width="32.5703125" customWidth="1"/>
    <col min="8191" max="8191" width="9.85546875" customWidth="1"/>
    <col min="8193" max="8193" width="13.28515625" customWidth="1"/>
    <col min="8194" max="8195" width="8.85546875" customWidth="1"/>
    <col min="8196" max="8196" width="10" customWidth="1"/>
    <col min="8197" max="8197" width="11.140625" customWidth="1"/>
    <col min="8198" max="8198" width="10" customWidth="1"/>
    <col min="8199" max="8199" width="10.140625" customWidth="1"/>
    <col min="8446" max="8446" width="32.5703125" customWidth="1"/>
    <col min="8447" max="8447" width="9.85546875" customWidth="1"/>
    <col min="8449" max="8449" width="13.28515625" customWidth="1"/>
    <col min="8450" max="8451" width="8.85546875" customWidth="1"/>
    <col min="8452" max="8452" width="10" customWidth="1"/>
    <col min="8453" max="8453" width="11.140625" customWidth="1"/>
    <col min="8454" max="8454" width="10" customWidth="1"/>
    <col min="8455" max="8455" width="10.140625" customWidth="1"/>
    <col min="8702" max="8702" width="32.5703125" customWidth="1"/>
    <col min="8703" max="8703" width="9.85546875" customWidth="1"/>
    <col min="8705" max="8705" width="13.28515625" customWidth="1"/>
    <col min="8706" max="8707" width="8.85546875" customWidth="1"/>
    <col min="8708" max="8708" width="10" customWidth="1"/>
    <col min="8709" max="8709" width="11.140625" customWidth="1"/>
    <col min="8710" max="8710" width="10" customWidth="1"/>
    <col min="8711" max="8711" width="10.140625" customWidth="1"/>
    <col min="8958" max="8958" width="32.5703125" customWidth="1"/>
    <col min="8959" max="8959" width="9.85546875" customWidth="1"/>
    <col min="8961" max="8961" width="13.28515625" customWidth="1"/>
    <col min="8962" max="8963" width="8.85546875" customWidth="1"/>
    <col min="8964" max="8964" width="10" customWidth="1"/>
    <col min="8965" max="8965" width="11.140625" customWidth="1"/>
    <col min="8966" max="8966" width="10" customWidth="1"/>
    <col min="8967" max="8967" width="10.140625" customWidth="1"/>
    <col min="9214" max="9214" width="32.5703125" customWidth="1"/>
    <col min="9215" max="9215" width="9.85546875" customWidth="1"/>
    <col min="9217" max="9217" width="13.28515625" customWidth="1"/>
    <col min="9218" max="9219" width="8.85546875" customWidth="1"/>
    <col min="9220" max="9220" width="10" customWidth="1"/>
    <col min="9221" max="9221" width="11.140625" customWidth="1"/>
    <col min="9222" max="9222" width="10" customWidth="1"/>
    <col min="9223" max="9223" width="10.140625" customWidth="1"/>
    <col min="9470" max="9470" width="32.5703125" customWidth="1"/>
    <col min="9471" max="9471" width="9.85546875" customWidth="1"/>
    <col min="9473" max="9473" width="13.28515625" customWidth="1"/>
    <col min="9474" max="9475" width="8.85546875" customWidth="1"/>
    <col min="9476" max="9476" width="10" customWidth="1"/>
    <col min="9477" max="9477" width="11.140625" customWidth="1"/>
    <col min="9478" max="9478" width="10" customWidth="1"/>
    <col min="9479" max="9479" width="10.140625" customWidth="1"/>
    <col min="9726" max="9726" width="32.5703125" customWidth="1"/>
    <col min="9727" max="9727" width="9.85546875" customWidth="1"/>
    <col min="9729" max="9729" width="13.28515625" customWidth="1"/>
    <col min="9730" max="9731" width="8.85546875" customWidth="1"/>
    <col min="9732" max="9732" width="10" customWidth="1"/>
    <col min="9733" max="9733" width="11.140625" customWidth="1"/>
    <col min="9734" max="9734" width="10" customWidth="1"/>
    <col min="9735" max="9735" width="10.140625" customWidth="1"/>
    <col min="9982" max="9982" width="32.5703125" customWidth="1"/>
    <col min="9983" max="9983" width="9.85546875" customWidth="1"/>
    <col min="9985" max="9985" width="13.28515625" customWidth="1"/>
    <col min="9986" max="9987" width="8.85546875" customWidth="1"/>
    <col min="9988" max="9988" width="10" customWidth="1"/>
    <col min="9989" max="9989" width="11.140625" customWidth="1"/>
    <col min="9990" max="9990" width="10" customWidth="1"/>
    <col min="9991" max="9991" width="10.140625" customWidth="1"/>
    <col min="10238" max="10238" width="32.5703125" customWidth="1"/>
    <col min="10239" max="10239" width="9.85546875" customWidth="1"/>
    <col min="10241" max="10241" width="13.28515625" customWidth="1"/>
    <col min="10242" max="10243" width="8.85546875" customWidth="1"/>
    <col min="10244" max="10244" width="10" customWidth="1"/>
    <col min="10245" max="10245" width="11.140625" customWidth="1"/>
    <col min="10246" max="10246" width="10" customWidth="1"/>
    <col min="10247" max="10247" width="10.140625" customWidth="1"/>
    <col min="10494" max="10494" width="32.5703125" customWidth="1"/>
    <col min="10495" max="10495" width="9.85546875" customWidth="1"/>
    <col min="10497" max="10497" width="13.28515625" customWidth="1"/>
    <col min="10498" max="10499" width="8.85546875" customWidth="1"/>
    <col min="10500" max="10500" width="10" customWidth="1"/>
    <col min="10501" max="10501" width="11.140625" customWidth="1"/>
    <col min="10502" max="10502" width="10" customWidth="1"/>
    <col min="10503" max="10503" width="10.140625" customWidth="1"/>
    <col min="10750" max="10750" width="32.5703125" customWidth="1"/>
    <col min="10751" max="10751" width="9.85546875" customWidth="1"/>
    <col min="10753" max="10753" width="13.28515625" customWidth="1"/>
    <col min="10754" max="10755" width="8.85546875" customWidth="1"/>
    <col min="10756" max="10756" width="10" customWidth="1"/>
    <col min="10757" max="10757" width="11.140625" customWidth="1"/>
    <col min="10758" max="10758" width="10" customWidth="1"/>
    <col min="10759" max="10759" width="10.140625" customWidth="1"/>
    <col min="11006" max="11006" width="32.5703125" customWidth="1"/>
    <col min="11007" max="11007" width="9.85546875" customWidth="1"/>
    <col min="11009" max="11009" width="13.28515625" customWidth="1"/>
    <col min="11010" max="11011" width="8.85546875" customWidth="1"/>
    <col min="11012" max="11012" width="10" customWidth="1"/>
    <col min="11013" max="11013" width="11.140625" customWidth="1"/>
    <col min="11014" max="11014" width="10" customWidth="1"/>
    <col min="11015" max="11015" width="10.140625" customWidth="1"/>
    <col min="11262" max="11262" width="32.5703125" customWidth="1"/>
    <col min="11263" max="11263" width="9.85546875" customWidth="1"/>
    <col min="11265" max="11265" width="13.28515625" customWidth="1"/>
    <col min="11266" max="11267" width="8.85546875" customWidth="1"/>
    <col min="11268" max="11268" width="10" customWidth="1"/>
    <col min="11269" max="11269" width="11.140625" customWidth="1"/>
    <col min="11270" max="11270" width="10" customWidth="1"/>
    <col min="11271" max="11271" width="10.140625" customWidth="1"/>
    <col min="11518" max="11518" width="32.5703125" customWidth="1"/>
    <col min="11519" max="11519" width="9.85546875" customWidth="1"/>
    <col min="11521" max="11521" width="13.28515625" customWidth="1"/>
    <col min="11522" max="11523" width="8.85546875" customWidth="1"/>
    <col min="11524" max="11524" width="10" customWidth="1"/>
    <col min="11525" max="11525" width="11.140625" customWidth="1"/>
    <col min="11526" max="11526" width="10" customWidth="1"/>
    <col min="11527" max="11527" width="10.140625" customWidth="1"/>
    <col min="11774" max="11774" width="32.5703125" customWidth="1"/>
    <col min="11775" max="11775" width="9.85546875" customWidth="1"/>
    <col min="11777" max="11777" width="13.28515625" customWidth="1"/>
    <col min="11778" max="11779" width="8.85546875" customWidth="1"/>
    <col min="11780" max="11780" width="10" customWidth="1"/>
    <col min="11781" max="11781" width="11.140625" customWidth="1"/>
    <col min="11782" max="11782" width="10" customWidth="1"/>
    <col min="11783" max="11783" width="10.140625" customWidth="1"/>
    <col min="12030" max="12030" width="32.5703125" customWidth="1"/>
    <col min="12031" max="12031" width="9.85546875" customWidth="1"/>
    <col min="12033" max="12033" width="13.28515625" customWidth="1"/>
    <col min="12034" max="12035" width="8.85546875" customWidth="1"/>
    <col min="12036" max="12036" width="10" customWidth="1"/>
    <col min="12037" max="12037" width="11.140625" customWidth="1"/>
    <col min="12038" max="12038" width="10" customWidth="1"/>
    <col min="12039" max="12039" width="10.140625" customWidth="1"/>
    <col min="12286" max="12286" width="32.5703125" customWidth="1"/>
    <col min="12287" max="12287" width="9.85546875" customWidth="1"/>
    <col min="12289" max="12289" width="13.28515625" customWidth="1"/>
    <col min="12290" max="12291" width="8.85546875" customWidth="1"/>
    <col min="12292" max="12292" width="10" customWidth="1"/>
    <col min="12293" max="12293" width="11.140625" customWidth="1"/>
    <col min="12294" max="12294" width="10" customWidth="1"/>
    <col min="12295" max="12295" width="10.140625" customWidth="1"/>
    <col min="12542" max="12542" width="32.5703125" customWidth="1"/>
    <col min="12543" max="12543" width="9.85546875" customWidth="1"/>
    <col min="12545" max="12545" width="13.28515625" customWidth="1"/>
    <col min="12546" max="12547" width="8.85546875" customWidth="1"/>
    <col min="12548" max="12548" width="10" customWidth="1"/>
    <col min="12549" max="12549" width="11.140625" customWidth="1"/>
    <col min="12550" max="12550" width="10" customWidth="1"/>
    <col min="12551" max="12551" width="10.140625" customWidth="1"/>
    <col min="12798" max="12798" width="32.5703125" customWidth="1"/>
    <col min="12799" max="12799" width="9.85546875" customWidth="1"/>
    <col min="12801" max="12801" width="13.28515625" customWidth="1"/>
    <col min="12802" max="12803" width="8.85546875" customWidth="1"/>
    <col min="12804" max="12804" width="10" customWidth="1"/>
    <col min="12805" max="12805" width="11.140625" customWidth="1"/>
    <col min="12806" max="12806" width="10" customWidth="1"/>
    <col min="12807" max="12807" width="10.140625" customWidth="1"/>
    <col min="13054" max="13054" width="32.5703125" customWidth="1"/>
    <col min="13055" max="13055" width="9.85546875" customWidth="1"/>
    <col min="13057" max="13057" width="13.28515625" customWidth="1"/>
    <col min="13058" max="13059" width="8.85546875" customWidth="1"/>
    <col min="13060" max="13060" width="10" customWidth="1"/>
    <col min="13061" max="13061" width="11.140625" customWidth="1"/>
    <col min="13062" max="13062" width="10" customWidth="1"/>
    <col min="13063" max="13063" width="10.140625" customWidth="1"/>
    <col min="13310" max="13310" width="32.5703125" customWidth="1"/>
    <col min="13311" max="13311" width="9.85546875" customWidth="1"/>
    <col min="13313" max="13313" width="13.28515625" customWidth="1"/>
    <col min="13314" max="13315" width="8.85546875" customWidth="1"/>
    <col min="13316" max="13316" width="10" customWidth="1"/>
    <col min="13317" max="13317" width="11.140625" customWidth="1"/>
    <col min="13318" max="13318" width="10" customWidth="1"/>
    <col min="13319" max="13319" width="10.140625" customWidth="1"/>
    <col min="13566" max="13566" width="32.5703125" customWidth="1"/>
    <col min="13567" max="13567" width="9.85546875" customWidth="1"/>
    <col min="13569" max="13569" width="13.28515625" customWidth="1"/>
    <col min="13570" max="13571" width="8.85546875" customWidth="1"/>
    <col min="13572" max="13572" width="10" customWidth="1"/>
    <col min="13573" max="13573" width="11.140625" customWidth="1"/>
    <col min="13574" max="13574" width="10" customWidth="1"/>
    <col min="13575" max="13575" width="10.140625" customWidth="1"/>
    <col min="13822" max="13822" width="32.5703125" customWidth="1"/>
    <col min="13823" max="13823" width="9.85546875" customWidth="1"/>
    <col min="13825" max="13825" width="13.28515625" customWidth="1"/>
    <col min="13826" max="13827" width="8.85546875" customWidth="1"/>
    <col min="13828" max="13828" width="10" customWidth="1"/>
    <col min="13829" max="13829" width="11.140625" customWidth="1"/>
    <col min="13830" max="13830" width="10" customWidth="1"/>
    <col min="13831" max="13831" width="10.140625" customWidth="1"/>
    <col min="14078" max="14078" width="32.5703125" customWidth="1"/>
    <col min="14079" max="14079" width="9.85546875" customWidth="1"/>
    <col min="14081" max="14081" width="13.28515625" customWidth="1"/>
    <col min="14082" max="14083" width="8.85546875" customWidth="1"/>
    <col min="14084" max="14084" width="10" customWidth="1"/>
    <col min="14085" max="14085" width="11.140625" customWidth="1"/>
    <col min="14086" max="14086" width="10" customWidth="1"/>
    <col min="14087" max="14087" width="10.140625" customWidth="1"/>
    <col min="14334" max="14334" width="32.5703125" customWidth="1"/>
    <col min="14335" max="14335" width="9.85546875" customWidth="1"/>
    <col min="14337" max="14337" width="13.28515625" customWidth="1"/>
    <col min="14338" max="14339" width="8.85546875" customWidth="1"/>
    <col min="14340" max="14340" width="10" customWidth="1"/>
    <col min="14341" max="14341" width="11.140625" customWidth="1"/>
    <col min="14342" max="14342" width="10" customWidth="1"/>
    <col min="14343" max="14343" width="10.140625" customWidth="1"/>
    <col min="14590" max="14590" width="32.5703125" customWidth="1"/>
    <col min="14591" max="14591" width="9.85546875" customWidth="1"/>
    <col min="14593" max="14593" width="13.28515625" customWidth="1"/>
    <col min="14594" max="14595" width="8.85546875" customWidth="1"/>
    <col min="14596" max="14596" width="10" customWidth="1"/>
    <col min="14597" max="14597" width="11.140625" customWidth="1"/>
    <col min="14598" max="14598" width="10" customWidth="1"/>
    <col min="14599" max="14599" width="10.140625" customWidth="1"/>
    <col min="14846" max="14846" width="32.5703125" customWidth="1"/>
    <col min="14847" max="14847" width="9.85546875" customWidth="1"/>
    <col min="14849" max="14849" width="13.28515625" customWidth="1"/>
    <col min="14850" max="14851" width="8.85546875" customWidth="1"/>
    <col min="14852" max="14852" width="10" customWidth="1"/>
    <col min="14853" max="14853" width="11.140625" customWidth="1"/>
    <col min="14854" max="14854" width="10" customWidth="1"/>
    <col min="14855" max="14855" width="10.140625" customWidth="1"/>
    <col min="15102" max="15102" width="32.5703125" customWidth="1"/>
    <col min="15103" max="15103" width="9.85546875" customWidth="1"/>
    <col min="15105" max="15105" width="13.28515625" customWidth="1"/>
    <col min="15106" max="15107" width="8.85546875" customWidth="1"/>
    <col min="15108" max="15108" width="10" customWidth="1"/>
    <col min="15109" max="15109" width="11.140625" customWidth="1"/>
    <col min="15110" max="15110" width="10" customWidth="1"/>
    <col min="15111" max="15111" width="10.140625" customWidth="1"/>
    <col min="15358" max="15358" width="32.5703125" customWidth="1"/>
    <col min="15359" max="15359" width="9.85546875" customWidth="1"/>
    <col min="15361" max="15361" width="13.28515625" customWidth="1"/>
    <col min="15362" max="15363" width="8.85546875" customWidth="1"/>
    <col min="15364" max="15364" width="10" customWidth="1"/>
    <col min="15365" max="15365" width="11.140625" customWidth="1"/>
    <col min="15366" max="15366" width="10" customWidth="1"/>
    <col min="15367" max="15367" width="10.140625" customWidth="1"/>
    <col min="15614" max="15614" width="32.5703125" customWidth="1"/>
    <col min="15615" max="15615" width="9.85546875" customWidth="1"/>
    <col min="15617" max="15617" width="13.28515625" customWidth="1"/>
    <col min="15618" max="15619" width="8.85546875" customWidth="1"/>
    <col min="15620" max="15620" width="10" customWidth="1"/>
    <col min="15621" max="15621" width="11.140625" customWidth="1"/>
    <col min="15622" max="15622" width="10" customWidth="1"/>
    <col min="15623" max="15623" width="10.140625" customWidth="1"/>
    <col min="15870" max="15870" width="32.5703125" customWidth="1"/>
    <col min="15871" max="15871" width="9.85546875" customWidth="1"/>
    <col min="15873" max="15873" width="13.28515625" customWidth="1"/>
    <col min="15874" max="15875" width="8.85546875" customWidth="1"/>
    <col min="15876" max="15876" width="10" customWidth="1"/>
    <col min="15877" max="15877" width="11.140625" customWidth="1"/>
    <col min="15878" max="15878" width="10" customWidth="1"/>
    <col min="15879" max="15879" width="10.140625" customWidth="1"/>
    <col min="16126" max="16126" width="32.5703125" customWidth="1"/>
    <col min="16127" max="16127" width="9.85546875" customWidth="1"/>
    <col min="16129" max="16129" width="13.28515625" customWidth="1"/>
    <col min="16130" max="16131" width="8.85546875" customWidth="1"/>
    <col min="16132" max="16132" width="10" customWidth="1"/>
    <col min="16133" max="16133" width="11.140625" customWidth="1"/>
    <col min="16134" max="16134" width="10" customWidth="1"/>
    <col min="16135" max="16135" width="10.140625" customWidth="1"/>
  </cols>
  <sheetData>
    <row r="1" spans="1:24" ht="94.5" customHeight="1">
      <c r="A1" s="40" t="s">
        <v>45</v>
      </c>
      <c r="B1" s="40"/>
      <c r="C1" s="40"/>
      <c r="D1" s="40"/>
      <c r="E1" s="40"/>
      <c r="F1" s="40"/>
      <c r="G1" s="40"/>
      <c r="H1" s="40"/>
      <c r="I1" s="40"/>
      <c r="J1" s="40"/>
      <c r="K1" s="40"/>
    </row>
    <row r="2" spans="1:24">
      <c r="C2" t="s">
        <v>0</v>
      </c>
      <c r="D2" s="4" t="s">
        <v>70</v>
      </c>
    </row>
    <row r="3" spans="1:24">
      <c r="C3" t="s">
        <v>1</v>
      </c>
      <c r="D3" s="4" t="s">
        <v>71</v>
      </c>
    </row>
    <row r="4" spans="1:24" ht="14.25" customHeight="1">
      <c r="A4" s="1" t="s">
        <v>20</v>
      </c>
      <c r="B4" s="1" t="s">
        <v>9</v>
      </c>
      <c r="C4" s="19">
        <v>4.1399999999999997E-5</v>
      </c>
      <c r="D4" s="20" t="s">
        <v>21</v>
      </c>
      <c r="E4" s="1" t="s">
        <v>22</v>
      </c>
      <c r="F4" s="20" t="s">
        <v>21</v>
      </c>
      <c r="G4" s="1" t="s">
        <v>23</v>
      </c>
      <c r="H4" s="20" t="s">
        <v>21</v>
      </c>
      <c r="I4" s="1" t="s">
        <v>24</v>
      </c>
      <c r="J4" s="20" t="s">
        <v>21</v>
      </c>
      <c r="K4" s="1" t="s">
        <v>25</v>
      </c>
      <c r="U4" s="9"/>
      <c r="V4" s="5"/>
      <c r="X4" s="10"/>
    </row>
    <row r="5" spans="1:24">
      <c r="B5" s="17" t="s">
        <v>11</v>
      </c>
      <c r="C5" s="38">
        <f>C4*C18^0.78*C21*C23^0.67*C26^0.94</f>
        <v>0.55732757345631601</v>
      </c>
      <c r="D5" t="s">
        <v>26</v>
      </c>
      <c r="F5" s="18"/>
      <c r="H5" s="18"/>
      <c r="J5" s="18"/>
      <c r="U5" s="9"/>
      <c r="V5" s="5"/>
      <c r="X5" s="10"/>
    </row>
    <row r="6" spans="1:24">
      <c r="A6" t="s">
        <v>86</v>
      </c>
      <c r="B6" s="1" t="s">
        <v>9</v>
      </c>
      <c r="C6" s="1" t="s">
        <v>6</v>
      </c>
      <c r="U6" s="9"/>
      <c r="V6" s="5"/>
      <c r="X6" s="10"/>
    </row>
    <row r="7" spans="1:24">
      <c r="B7" s="17" t="s">
        <v>11</v>
      </c>
      <c r="C7" s="21">
        <v>3825</v>
      </c>
      <c r="D7" s="3" t="s">
        <v>7</v>
      </c>
      <c r="U7" s="9"/>
      <c r="V7" s="5"/>
      <c r="X7" s="10"/>
    </row>
    <row r="8" spans="1:24">
      <c r="A8" s="1" t="s">
        <v>8</v>
      </c>
      <c r="B8" s="1" t="s">
        <v>9</v>
      </c>
      <c r="C8" s="1" t="s">
        <v>10</v>
      </c>
      <c r="U8" s="9"/>
      <c r="V8" s="5"/>
      <c r="X8" s="10"/>
    </row>
    <row r="9" spans="1:24">
      <c r="B9" s="17" t="s">
        <v>11</v>
      </c>
      <c r="C9" s="21">
        <v>100</v>
      </c>
      <c r="D9" s="3" t="s">
        <v>12</v>
      </c>
      <c r="U9" s="9"/>
      <c r="V9" s="5"/>
      <c r="X9" s="10"/>
    </row>
    <row r="10" spans="1:24" ht="14.25" customHeight="1">
      <c r="A10" s="1" t="s">
        <v>49</v>
      </c>
      <c r="B10" s="1" t="s">
        <v>9</v>
      </c>
      <c r="C10" s="1" t="s">
        <v>14</v>
      </c>
      <c r="U10" s="9"/>
      <c r="V10" s="5"/>
      <c r="X10" s="10"/>
    </row>
    <row r="11" spans="1:24" ht="14.25" customHeight="1">
      <c r="B11" s="17" t="s">
        <v>11</v>
      </c>
      <c r="C11" s="21">
        <v>40</v>
      </c>
      <c r="D11" s="3" t="s">
        <v>12</v>
      </c>
      <c r="U11" s="9"/>
      <c r="V11" s="5"/>
      <c r="X11" s="10"/>
    </row>
    <row r="12" spans="1:24" ht="14.25" customHeight="1">
      <c r="A12" s="1" t="s">
        <v>16</v>
      </c>
      <c r="B12" s="1" t="s">
        <v>9</v>
      </c>
      <c r="C12" s="1" t="s">
        <v>17</v>
      </c>
      <c r="U12" s="9"/>
      <c r="V12" s="5"/>
      <c r="X12" s="10"/>
    </row>
    <row r="13" spans="1:24" ht="14.25" customHeight="1">
      <c r="A13" s="1"/>
      <c r="B13" s="1"/>
      <c r="C13" s="37" t="s">
        <v>86</v>
      </c>
      <c r="D13" s="18" t="s">
        <v>21</v>
      </c>
      <c r="E13" s="1" t="s">
        <v>49</v>
      </c>
      <c r="F13" s="20" t="s">
        <v>21</v>
      </c>
      <c r="G13" s="27" t="s">
        <v>8</v>
      </c>
      <c r="H13" s="20" t="s">
        <v>21</v>
      </c>
      <c r="I13" s="27" t="s">
        <v>85</v>
      </c>
      <c r="U13" s="9"/>
      <c r="V13" s="5"/>
      <c r="X13" s="10"/>
    </row>
    <row r="14" spans="1:24" ht="14.25" customHeight="1">
      <c r="B14" s="17" t="s">
        <v>11</v>
      </c>
      <c r="C14" s="38">
        <f>C7/(C9*C11)/60</f>
        <v>1.59375E-2</v>
      </c>
      <c r="D14" s="3" t="s">
        <v>18</v>
      </c>
      <c r="U14" s="9"/>
      <c r="V14" s="5"/>
      <c r="X14" s="10"/>
    </row>
    <row r="15" spans="1:24" ht="14.25" customHeight="1">
      <c r="B15" s="18" t="s">
        <v>11</v>
      </c>
      <c r="C15" s="38">
        <f>C14*0.3048</f>
        <v>4.8577500000000001E-3</v>
      </c>
      <c r="D15" t="s">
        <v>19</v>
      </c>
      <c r="U15" s="9"/>
      <c r="V15" s="5"/>
      <c r="X15" s="10"/>
    </row>
    <row r="16" spans="1:24">
      <c r="A16" s="1" t="s">
        <v>27</v>
      </c>
      <c r="B16" s="1" t="s">
        <v>9</v>
      </c>
      <c r="C16" s="1" t="s">
        <v>28</v>
      </c>
      <c r="U16" s="9"/>
      <c r="V16" s="5"/>
      <c r="X16" s="10"/>
    </row>
    <row r="17" spans="1:28">
      <c r="B17" s="17" t="s">
        <v>11</v>
      </c>
      <c r="C17" s="38">
        <f>C14*(3/4)^(-0.5)</f>
        <v>1.8403039830419323E-2</v>
      </c>
      <c r="D17" s="3" t="s">
        <v>18</v>
      </c>
      <c r="U17" s="9"/>
      <c r="V17" s="5"/>
      <c r="X17" s="10"/>
    </row>
    <row r="18" spans="1:28">
      <c r="B18" s="18" t="s">
        <v>11</v>
      </c>
      <c r="C18" s="38">
        <f>C17*0.3048</f>
        <v>5.6092465403118101E-3</v>
      </c>
      <c r="D18" t="s">
        <v>19</v>
      </c>
      <c r="U18" s="9"/>
      <c r="V18" s="5"/>
      <c r="X18" s="10"/>
    </row>
    <row r="19" spans="1:28">
      <c r="A19" s="1" t="s">
        <v>52</v>
      </c>
      <c r="B19" s="1" t="s">
        <v>9</v>
      </c>
      <c r="C19" s="1" t="s">
        <v>43</v>
      </c>
      <c r="U19" s="9"/>
      <c r="V19" s="5"/>
      <c r="X19" s="10"/>
    </row>
    <row r="20" spans="1:28">
      <c r="B20" s="17" t="s">
        <v>11</v>
      </c>
      <c r="C20" s="21">
        <v>8.1099999999999992E-3</v>
      </c>
      <c r="D20" t="s">
        <v>29</v>
      </c>
      <c r="X20" s="11"/>
      <c r="Y20" s="11"/>
    </row>
    <row r="21" spans="1:28">
      <c r="B21" s="18" t="s">
        <v>11</v>
      </c>
      <c r="C21" s="38">
        <f>C20*6894.8</f>
        <v>55.916827999999995</v>
      </c>
      <c r="D21" t="s">
        <v>30</v>
      </c>
      <c r="W21" s="11"/>
      <c r="X21" s="11"/>
    </row>
    <row r="22" spans="1:28">
      <c r="A22" s="1" t="s">
        <v>31</v>
      </c>
      <c r="B22" s="1" t="s">
        <v>9</v>
      </c>
      <c r="C22" s="1" t="s">
        <v>44</v>
      </c>
      <c r="W22" s="11"/>
      <c r="X22" s="11"/>
    </row>
    <row r="23" spans="1:28">
      <c r="B23" s="18" t="s">
        <v>11</v>
      </c>
      <c r="C23" s="21">
        <v>144</v>
      </c>
      <c r="D23" t="s">
        <v>32</v>
      </c>
      <c r="W23" s="11"/>
      <c r="X23" s="11"/>
    </row>
    <row r="24" spans="1:28">
      <c r="A24" s="1" t="s">
        <v>33</v>
      </c>
      <c r="B24" s="1" t="s">
        <v>9</v>
      </c>
      <c r="C24" s="1" t="s">
        <v>34</v>
      </c>
      <c r="W24" s="11"/>
      <c r="X24" s="11"/>
    </row>
    <row r="25" spans="1:28">
      <c r="B25" s="17" t="s">
        <v>11</v>
      </c>
      <c r="C25" s="38">
        <f>PI()*(C9/2)^2</f>
        <v>7853.981633974483</v>
      </c>
      <c r="D25" s="3" t="s">
        <v>15</v>
      </c>
      <c r="W25" s="11"/>
      <c r="X25" s="11"/>
    </row>
    <row r="26" spans="1:28">
      <c r="B26" s="17" t="s">
        <v>11</v>
      </c>
      <c r="C26" s="38">
        <f>C25*0.0929</f>
        <v>729.63489379622945</v>
      </c>
      <c r="D26" s="3" t="s">
        <v>35</v>
      </c>
      <c r="W26" s="11"/>
      <c r="X26" s="11"/>
    </row>
    <row r="27" spans="1:28">
      <c r="A27" s="1" t="s">
        <v>36</v>
      </c>
      <c r="B27" s="1" t="s">
        <v>9</v>
      </c>
      <c r="C27" s="1" t="s">
        <v>4</v>
      </c>
      <c r="W27" s="11"/>
      <c r="X27" s="11"/>
    </row>
    <row r="28" spans="1:28">
      <c r="B28" s="17" t="s">
        <v>11</v>
      </c>
      <c r="C28" s="22">
        <v>0.98</v>
      </c>
      <c r="W28" s="11"/>
      <c r="X28" s="11"/>
    </row>
    <row r="29" spans="1:28">
      <c r="A29" s="1" t="s">
        <v>37</v>
      </c>
      <c r="B29" s="1" t="s">
        <v>9</v>
      </c>
      <c r="C29" s="1" t="s">
        <v>38</v>
      </c>
    </row>
    <row r="30" spans="1:28">
      <c r="B30" s="17" t="s">
        <v>11</v>
      </c>
      <c r="C30" s="23">
        <f>C5*(1-C28)</f>
        <v>1.1146551469126331E-2</v>
      </c>
      <c r="D30" s="3" t="s">
        <v>26</v>
      </c>
      <c r="L30" s="2"/>
      <c r="M30" s="2"/>
      <c r="N30" s="2"/>
      <c r="O30" s="2"/>
      <c r="P30" s="2"/>
      <c r="Q30" s="8"/>
      <c r="R30" s="2"/>
      <c r="S30" s="2"/>
      <c r="T30" s="2"/>
      <c r="U30" s="2"/>
      <c r="V30" s="2"/>
      <c r="W30" s="2"/>
      <c r="X30" s="2"/>
      <c r="Y30" s="2"/>
      <c r="Z30" s="2"/>
      <c r="AA30" s="2"/>
      <c r="AB30" s="2"/>
    </row>
    <row r="31" spans="1:28">
      <c r="C31" s="1" t="s">
        <v>39</v>
      </c>
      <c r="U31" s="9"/>
      <c r="V31" s="5"/>
      <c r="X31" s="10"/>
    </row>
    <row r="32" spans="1:28">
      <c r="C32" s="21">
        <v>5</v>
      </c>
      <c r="U32" s="9"/>
      <c r="V32" s="5"/>
      <c r="X32" s="10"/>
    </row>
    <row r="33" spans="1:25">
      <c r="C33" s="1" t="s">
        <v>40</v>
      </c>
      <c r="X33" s="11"/>
      <c r="Y33" s="11"/>
    </row>
    <row r="34" spans="1:25">
      <c r="C34" s="21">
        <v>5</v>
      </c>
      <c r="W34" s="11"/>
      <c r="X34" s="11"/>
    </row>
    <row r="35" spans="1:25">
      <c r="C35" s="1" t="s">
        <v>41</v>
      </c>
      <c r="W35" s="11"/>
      <c r="X35" s="11"/>
    </row>
    <row r="36" spans="1:25">
      <c r="C36" s="23">
        <f>C30*C32*C34/2000</f>
        <v>1.3933189336407914E-4</v>
      </c>
      <c r="D36" s="3" t="s">
        <v>42</v>
      </c>
      <c r="W36" s="11"/>
      <c r="X36" s="11"/>
    </row>
    <row r="37" spans="1:25">
      <c r="A37" s="27" t="s">
        <v>50</v>
      </c>
      <c r="B37" s="1" t="s">
        <v>9</v>
      </c>
      <c r="C37" s="27" t="s">
        <v>51</v>
      </c>
    </row>
    <row r="38" spans="1:25">
      <c r="B38" s="17" t="s">
        <v>11</v>
      </c>
      <c r="C38" s="21">
        <v>95</v>
      </c>
      <c r="D38" t="s">
        <v>66</v>
      </c>
    </row>
    <row r="39" spans="1:25">
      <c r="C39" s="27" t="s">
        <v>2</v>
      </c>
      <c r="F39" s="25"/>
    </row>
    <row r="40" spans="1:25">
      <c r="C40" s="5">
        <v>0.25</v>
      </c>
      <c r="E40" s="3"/>
      <c r="F40" s="25"/>
    </row>
    <row r="41" spans="1:25">
      <c r="A41" s="30" t="s">
        <v>55</v>
      </c>
      <c r="B41" s="1" t="s">
        <v>9</v>
      </c>
      <c r="C41" s="27" t="s">
        <v>54</v>
      </c>
    </row>
    <row r="42" spans="1:25">
      <c r="B42" s="18" t="s">
        <v>11</v>
      </c>
      <c r="C42" s="21">
        <v>6.92</v>
      </c>
      <c r="D42" t="s">
        <v>53</v>
      </c>
    </row>
    <row r="43" spans="1:25">
      <c r="A43" s="27" t="s">
        <v>73</v>
      </c>
      <c r="B43" s="1" t="s">
        <v>9</v>
      </c>
      <c r="C43" s="27" t="s">
        <v>56</v>
      </c>
      <c r="F43" s="5"/>
    </row>
    <row r="44" spans="1:25" ht="17.25">
      <c r="B44" s="18" t="s">
        <v>11</v>
      </c>
      <c r="C44" s="31">
        <f>PI()*(C9/2)^2*C11</f>
        <v>314159.26535897935</v>
      </c>
      <c r="D44" t="s">
        <v>57</v>
      </c>
      <c r="F44" s="6"/>
    </row>
    <row r="45" spans="1:25">
      <c r="B45" s="18" t="s">
        <v>11</v>
      </c>
      <c r="C45" s="29">
        <f>C44*7.48</f>
        <v>2349911.3048851658</v>
      </c>
      <c r="D45" t="s">
        <v>58</v>
      </c>
      <c r="F45" s="6"/>
    </row>
    <row r="46" spans="1:25">
      <c r="A46" s="27" t="s">
        <v>74</v>
      </c>
      <c r="B46" s="1" t="s">
        <v>9</v>
      </c>
      <c r="C46" s="27" t="s">
        <v>60</v>
      </c>
      <c r="F46" s="6"/>
    </row>
    <row r="47" spans="1:25" ht="17.25">
      <c r="B47" s="18" t="s">
        <v>11</v>
      </c>
      <c r="C47" s="29">
        <f>PI()*C9*C11</f>
        <v>12566.370614359173</v>
      </c>
      <c r="D47" t="s">
        <v>59</v>
      </c>
    </row>
    <row r="48" spans="1:25">
      <c r="C48" s="27" t="s">
        <v>75</v>
      </c>
      <c r="E48" s="2"/>
      <c r="F48" s="5"/>
    </row>
    <row r="49" spans="3:25">
      <c r="C49" s="26">
        <v>4.0000000000000002E-4</v>
      </c>
      <c r="D49" t="s">
        <v>63</v>
      </c>
      <c r="E49" s="2"/>
      <c r="F49" s="6"/>
    </row>
    <row r="50" spans="3:25">
      <c r="C50" s="27" t="s">
        <v>62</v>
      </c>
      <c r="E50" s="2"/>
      <c r="F50" s="6"/>
    </row>
    <row r="51" spans="3:25" ht="17.25">
      <c r="C51" s="27" t="s">
        <v>67</v>
      </c>
      <c r="D51" s="37" t="s">
        <v>21</v>
      </c>
      <c r="E51" s="32" t="s">
        <v>87</v>
      </c>
      <c r="F51" s="39" t="s">
        <v>21</v>
      </c>
      <c r="G51" s="27" t="s">
        <v>88</v>
      </c>
      <c r="H51" s="37" t="s">
        <v>21</v>
      </c>
      <c r="I51" s="27" t="s">
        <v>53</v>
      </c>
    </row>
    <row r="52" spans="3:25">
      <c r="C52" s="28">
        <f>(C47*C49/12*7.48*C42)</f>
        <v>21.681848306407129</v>
      </c>
      <c r="D52" t="s">
        <v>61</v>
      </c>
    </row>
    <row r="53" spans="3:25">
      <c r="C53" s="27" t="s">
        <v>65</v>
      </c>
    </row>
    <row r="54" spans="3:25">
      <c r="C54" s="28">
        <f>C20*C44*C23/(10.73*(C38+460))*C40</f>
        <v>15.402120704635079</v>
      </c>
      <c r="D54" t="s">
        <v>64</v>
      </c>
    </row>
    <row r="55" spans="3:25" ht="45">
      <c r="C55" s="32" t="s">
        <v>3</v>
      </c>
      <c r="F55" s="5"/>
    </row>
    <row r="56" spans="3:25">
      <c r="C56" s="28">
        <f>(10000*C23*14.7/(10.73*(C38+460)))*10^-6*C44</f>
        <v>1116.7012298798309</v>
      </c>
      <c r="D56" t="s">
        <v>64</v>
      </c>
    </row>
    <row r="57" spans="3:25" ht="60">
      <c r="C57" s="32" t="s">
        <v>72</v>
      </c>
    </row>
    <row r="58" spans="3:25">
      <c r="C58" s="28">
        <f>(34000*C23*14.7/(10.73*(C38+460)))*10^-6*C44</f>
        <v>3796.7841815914244</v>
      </c>
      <c r="D58" t="s">
        <v>64</v>
      </c>
    </row>
    <row r="59" spans="3:25" ht="39">
      <c r="C59" s="33" t="s">
        <v>68</v>
      </c>
    </row>
    <row r="60" spans="3:25">
      <c r="C60" s="23">
        <f>C52*C34/2000</f>
        <v>5.4204620766017828E-2</v>
      </c>
      <c r="D60" t="s">
        <v>42</v>
      </c>
    </row>
    <row r="61" spans="3:25" ht="30">
      <c r="C61" s="32" t="s">
        <v>69</v>
      </c>
    </row>
    <row r="62" spans="3:25">
      <c r="C62" s="23">
        <f>C54*C34/2000</f>
        <v>3.8505301761587694E-2</v>
      </c>
      <c r="D62" t="s">
        <v>42</v>
      </c>
      <c r="K62" t="s">
        <v>82</v>
      </c>
    </row>
    <row r="63" spans="3:25">
      <c r="L63" s="13"/>
      <c r="N63" s="13"/>
      <c r="O63" s="13"/>
      <c r="P63" s="13"/>
      <c r="Q63" s="13"/>
      <c r="R63" s="13"/>
      <c r="S63" s="14"/>
      <c r="T63" s="14"/>
      <c r="U63" s="15"/>
      <c r="V63" s="13"/>
      <c r="W63" s="14"/>
      <c r="X63" s="13"/>
      <c r="Y63" s="16"/>
    </row>
    <row r="64" spans="3:25">
      <c r="L64" s="13"/>
      <c r="N64" s="13"/>
      <c r="O64" s="13"/>
      <c r="P64" s="13"/>
      <c r="Q64" s="13"/>
      <c r="R64" s="13"/>
      <c r="S64" s="14"/>
      <c r="T64" s="14"/>
      <c r="U64" s="15"/>
      <c r="V64" s="13"/>
      <c r="W64" s="14"/>
      <c r="X64" s="13"/>
      <c r="Y64" s="16"/>
    </row>
    <row r="65" spans="12:25">
      <c r="L65" s="13"/>
      <c r="N65" s="13"/>
      <c r="O65" s="13"/>
      <c r="P65" s="13"/>
      <c r="Q65" s="13"/>
      <c r="R65" s="13"/>
      <c r="S65" s="14"/>
      <c r="T65" s="14"/>
      <c r="U65" s="15"/>
      <c r="V65" s="13"/>
      <c r="W65" s="14"/>
      <c r="X65" s="13"/>
      <c r="Y65" s="16"/>
    </row>
    <row r="66" spans="12:25">
      <c r="L66" s="13"/>
      <c r="N66" s="13"/>
      <c r="O66" s="13"/>
      <c r="P66" s="13"/>
      <c r="Q66" s="13"/>
      <c r="R66" s="13"/>
      <c r="S66" s="14"/>
      <c r="T66" s="14"/>
      <c r="U66" s="15"/>
      <c r="V66" s="13"/>
      <c r="W66" s="14"/>
      <c r="X66" s="13"/>
      <c r="Y66" s="16"/>
    </row>
    <row r="67" spans="12:25">
      <c r="L67" s="13"/>
      <c r="N67" s="13"/>
      <c r="O67" s="13"/>
      <c r="P67" s="13"/>
      <c r="Q67" s="13"/>
      <c r="R67" s="13"/>
      <c r="S67" s="14"/>
      <c r="T67" s="14"/>
      <c r="U67" s="15"/>
      <c r="V67" s="13"/>
      <c r="W67" s="14"/>
      <c r="X67" s="13"/>
      <c r="Y67" s="16"/>
    </row>
    <row r="68" spans="12:25">
      <c r="L68" s="13"/>
      <c r="N68" s="13"/>
      <c r="O68" s="13"/>
      <c r="P68" s="13"/>
      <c r="Q68" s="13"/>
      <c r="R68" s="13"/>
      <c r="S68" s="14"/>
      <c r="T68" s="14"/>
      <c r="U68" s="15"/>
      <c r="V68" s="13"/>
      <c r="W68" s="14"/>
      <c r="X68" s="13"/>
      <c r="Y68" s="16"/>
    </row>
    <row r="69" spans="12:25">
      <c r="L69" s="13"/>
      <c r="M69" s="13"/>
      <c r="N69" s="13"/>
      <c r="O69" s="13"/>
      <c r="P69" s="13"/>
      <c r="Q69" s="13"/>
      <c r="R69" s="13"/>
      <c r="S69" s="13"/>
      <c r="T69" s="13"/>
      <c r="U69" s="13"/>
      <c r="V69" s="13"/>
      <c r="W69" s="13"/>
    </row>
    <row r="95" spans="14:18">
      <c r="N95" s="5"/>
      <c r="O95" s="5"/>
      <c r="P95" s="5"/>
      <c r="Q95" s="5"/>
      <c r="R95" s="5"/>
    </row>
    <row r="100" spans="12:23">
      <c r="L100" s="4"/>
      <c r="M100" s="5"/>
    </row>
    <row r="105" spans="12:23">
      <c r="L105" s="2"/>
      <c r="M105" s="2"/>
      <c r="N105" s="2"/>
      <c r="O105" s="2"/>
      <c r="P105" s="2"/>
      <c r="Q105" s="8"/>
      <c r="R105" s="8"/>
      <c r="S105" s="2"/>
      <c r="T105" s="2"/>
      <c r="U105" s="2"/>
      <c r="V105" s="2"/>
      <c r="W105" s="2"/>
    </row>
    <row r="106" spans="12:23">
      <c r="T106" s="9"/>
      <c r="U106" s="5"/>
      <c r="W106" s="10"/>
    </row>
    <row r="107" spans="12:23">
      <c r="T107" s="9"/>
      <c r="U107" s="5"/>
      <c r="W107" s="10"/>
    </row>
    <row r="108" spans="12:23">
      <c r="T108" s="9"/>
      <c r="U108" s="5"/>
      <c r="W108" s="10"/>
    </row>
    <row r="109" spans="12:23">
      <c r="T109" s="9"/>
      <c r="U109" s="5"/>
      <c r="W109" s="10"/>
    </row>
    <row r="110" spans="12:23">
      <c r="T110" s="9"/>
      <c r="U110" s="5"/>
      <c r="W110" s="10"/>
    </row>
    <row r="111" spans="12:23">
      <c r="T111" s="9"/>
      <c r="U111" s="5"/>
      <c r="W111" s="10"/>
    </row>
    <row r="112" spans="12:23">
      <c r="T112" s="9"/>
      <c r="U112" s="5"/>
      <c r="W112" s="10"/>
    </row>
    <row r="113" spans="20:23">
      <c r="T113" s="9"/>
      <c r="U113" s="5"/>
      <c r="W113" s="10"/>
    </row>
  </sheetData>
  <mergeCells count="1">
    <mergeCell ref="A1:K1"/>
  </mergeCells>
  <dataValidations count="28">
    <dataValidation allowBlank="1" showInputMessage="1" showErrorMessage="1" promptTitle="FD ER" prompt="Calculation for Forced Draft. No input needed." sqref="C5"/>
    <dataValidation allowBlank="1" showInputMessage="1" showErrorMessage="1" promptTitle="VR" prompt="Input tank ventilation rate in cubic feet per meter" sqref="C7"/>
    <dataValidation allowBlank="1" showInputMessage="1" showErrorMessage="1" promptTitle="diameter" prompt="Input diameter in feet" sqref="C9"/>
    <dataValidation allowBlank="1" showInputMessage="1" showErrorMessage="1" promptTitle="tank height" prompt="Input height in feet" sqref="C11"/>
    <dataValidation allowBlank="1" showInputMessage="1" showErrorMessage="1" promptTitle="UD" prompt="Calculation for velocity at the diameter. No input needed." sqref="C14"/>
    <dataValidation allowBlank="1" showInputMessage="1" showErrorMessage="1" promptTitle="UD in m/s" prompt="Conversion to m/s. No input needed." sqref="C15"/>
    <dataValidation allowBlank="1" showInputMessage="1" showErrorMessage="1" promptTitle="U1/2D" prompt="Calculation for velocity at half the diameter. No input needed." sqref="C17"/>
    <dataValidation allowBlank="1" showInputMessage="1" showErrorMessage="1" promptTitle="U1/2D in m/s" prompt="U1/2D in m/s. no input needed" sqref="C18"/>
    <dataValidation allowBlank="1" showInputMessage="1" showErrorMessage="1" promptTitle="VP" prompt="Input vapor pressure in psia" sqref="C20"/>
    <dataValidation allowBlank="1" showInputMessage="1" showErrorMessage="1" promptTitle="VP in pascal" prompt="No input necessary unless VP in pascal rather than psia. Convert psia to pascals" sqref="C21"/>
    <dataValidation allowBlank="1" showInputMessage="1" showErrorMessage="1" promptTitle="MW" prompt="Input moleculare weight in kg/kmol which is the same as lb/lbmol" sqref="C23"/>
    <dataValidation allowBlank="1" showInputMessage="1" showErrorMessage="1" promptTitle="SA" prompt="Liquid surface area calculated in square feet. No input needed." sqref="C25"/>
    <dataValidation allowBlank="1" showInputMessage="1" showErrorMessage="1" promptTitle="SA conversion" prompt="Surface area converted to square meters." sqref="C26"/>
    <dataValidation allowBlank="1" showInputMessage="1" showErrorMessage="1" promptTitle="Control" prompt="Input control efficiency." sqref="C28"/>
    <dataValidation allowBlank="1" showInputMessage="1" showErrorMessage="1" promptTitle="ERC" prompt="Controlled emission rate" sqref="C30"/>
    <dataValidation allowBlank="1" showInputMessage="1" showErrorMessage="1" promptTitle="Hr/Event" prompt="Input hours per event" sqref="C32"/>
    <dataValidation allowBlank="1" showInputMessage="1" showErrorMessage="1" promptTitle="Event/yr" prompt="Input the number of events per year" sqref="C34"/>
    <dataValidation allowBlank="1" showInputMessage="1" showErrorMessage="1" promptTitle="TPY" prompt="Calculated annual emissions in TPY" sqref="C36"/>
    <dataValidation allowBlank="1" showInputMessage="1" showErrorMessage="1" promptTitle="Temperature" prompt="Input meximum temperature. 95 F is used as worst case unless there is a good reason to use another temperature" sqref="C38"/>
    <dataValidation allowBlank="1" showInputMessage="1" showErrorMessage="1" promptTitle="liquid density" prompt="Input liquid density in lb/gal" sqref="C42"/>
    <dataValidation allowBlank="1" showInputMessage="1" showErrorMessage="1" promptTitle="Tank Volume" prompt="Calculated tank volume in cubic feet. No input needed" sqref="C44"/>
    <dataValidation allowBlank="1" showInputMessage="1" showErrorMessage="1" promptTitle="Tank Volume" prompt="Tank Volume converted to gallons. No input needed" sqref="C45"/>
    <dataValidation allowBlank="1" showInputMessage="1" showErrorMessage="1" promptTitle="Side SA" prompt="Calulated side surface area. No input needed" sqref="C47"/>
    <dataValidation allowBlank="1" showInputMessage="1" showErrorMessage="1" promptTitle="Clingage" prompt="TCEQ guidance for clingage in inches. No input needed" sqref="C49"/>
    <dataValidation allowBlank="1" showInputMessage="1" showErrorMessage="1" promptTitle="Side clingage" prompt="Calculated no input needed" sqref="C52"/>
    <dataValidation allowBlank="1" showInputMessage="1" showErrorMessage="1" promptTitle="Vapor Space emissions" prompt="Calculated from ideal gas no input needed" sqref="C54"/>
    <dataValidation allowBlank="1" showInputMessage="1" showErrorMessage="1" promptTitle="VS10000" prompt="Vapor space based on 10,000 ppmv (lb)" sqref="C56"/>
    <dataValidation allowBlank="1" showInputMessage="1" showErrorMessage="1" promptTitle="VS34000" prompt="Vapor space based on 34,000 ppmv (lb)" sqref="C58"/>
  </dataValidations>
  <printOptions gridLine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X73"/>
  <sheetViews>
    <sheetView workbookViewId="0">
      <selection activeCell="A16" sqref="A16:XFD18"/>
    </sheetView>
  </sheetViews>
  <sheetFormatPr defaultRowHeight="15"/>
  <cols>
    <col min="1" max="1" width="7.85546875" customWidth="1"/>
    <col min="2" max="2" width="4.140625" customWidth="1"/>
    <col min="4" max="4" width="8.7109375" bestFit="1" customWidth="1"/>
    <col min="5" max="5" width="8.5703125" bestFit="1" customWidth="1"/>
    <col min="6" max="6" width="2" bestFit="1" customWidth="1"/>
    <col min="7" max="7" width="3.140625" bestFit="1" customWidth="1"/>
    <col min="8" max="8" width="1.7109375" bestFit="1" customWidth="1"/>
    <col min="9" max="9" width="6.42578125" bestFit="1" customWidth="1"/>
    <col min="10" max="10" width="1.7109375" bestFit="1" customWidth="1"/>
    <col min="11" max="11" width="5.7109375" bestFit="1" customWidth="1"/>
    <col min="12" max="12" width="38" bestFit="1" customWidth="1"/>
    <col min="13" max="13" width="12" bestFit="1" customWidth="1"/>
    <col min="14" max="14" width="8.85546875" customWidth="1"/>
    <col min="15" max="15" width="11.140625" customWidth="1"/>
    <col min="16" max="16" width="19.85546875" customWidth="1"/>
    <col min="17" max="17" width="10.85546875" customWidth="1"/>
    <col min="18" max="18" width="12.5703125" customWidth="1"/>
    <col min="19" max="19" width="14.28515625" customWidth="1"/>
    <col min="20" max="20" width="14.140625" customWidth="1"/>
    <col min="21" max="21" width="10.7109375" customWidth="1"/>
    <col min="22" max="22" width="12.28515625" customWidth="1"/>
    <col min="23" max="23" width="10.85546875" customWidth="1"/>
    <col min="24" max="24" width="11.42578125" customWidth="1"/>
    <col min="25" max="26" width="11" customWidth="1"/>
    <col min="27" max="27" width="11.42578125" customWidth="1"/>
    <col min="28" max="28" width="11.140625" customWidth="1"/>
    <col min="29" max="29" width="10.85546875" customWidth="1"/>
    <col min="31" max="32" width="10.42578125" customWidth="1"/>
    <col min="267" max="267" width="32.5703125" customWidth="1"/>
    <col min="268" max="268" width="9.85546875" customWidth="1"/>
    <col min="270" max="270" width="13.28515625" customWidth="1"/>
    <col min="271" max="272" width="8.85546875" customWidth="1"/>
    <col min="273" max="273" width="10" customWidth="1"/>
    <col min="274" max="274" width="11.140625" customWidth="1"/>
    <col min="275" max="275" width="10" customWidth="1"/>
    <col min="276" max="276" width="10.140625" customWidth="1"/>
    <col min="523" max="523" width="32.5703125" customWidth="1"/>
    <col min="524" max="524" width="9.85546875" customWidth="1"/>
    <col min="526" max="526" width="13.28515625" customWidth="1"/>
    <col min="527" max="528" width="8.85546875" customWidth="1"/>
    <col min="529" max="529" width="10" customWidth="1"/>
    <col min="530" max="530" width="11.140625" customWidth="1"/>
    <col min="531" max="531" width="10" customWidth="1"/>
    <col min="532" max="532" width="10.140625" customWidth="1"/>
    <col min="779" max="779" width="32.5703125" customWidth="1"/>
    <col min="780" max="780" width="9.85546875" customWidth="1"/>
    <col min="782" max="782" width="13.28515625" customWidth="1"/>
    <col min="783" max="784" width="8.85546875" customWidth="1"/>
    <col min="785" max="785" width="10" customWidth="1"/>
    <col min="786" max="786" width="11.140625" customWidth="1"/>
    <col min="787" max="787" width="10" customWidth="1"/>
    <col min="788" max="788" width="10.140625" customWidth="1"/>
    <col min="1035" max="1035" width="32.5703125" customWidth="1"/>
    <col min="1036" max="1036" width="9.85546875" customWidth="1"/>
    <col min="1038" max="1038" width="13.28515625" customWidth="1"/>
    <col min="1039" max="1040" width="8.85546875" customWidth="1"/>
    <col min="1041" max="1041" width="10" customWidth="1"/>
    <col min="1042" max="1042" width="11.140625" customWidth="1"/>
    <col min="1043" max="1043" width="10" customWidth="1"/>
    <col min="1044" max="1044" width="10.140625" customWidth="1"/>
    <col min="1291" max="1291" width="32.5703125" customWidth="1"/>
    <col min="1292" max="1292" width="9.85546875" customWidth="1"/>
    <col min="1294" max="1294" width="13.28515625" customWidth="1"/>
    <col min="1295" max="1296" width="8.85546875" customWidth="1"/>
    <col min="1297" max="1297" width="10" customWidth="1"/>
    <col min="1298" max="1298" width="11.140625" customWidth="1"/>
    <col min="1299" max="1299" width="10" customWidth="1"/>
    <col min="1300" max="1300" width="10.140625" customWidth="1"/>
    <col min="1547" max="1547" width="32.5703125" customWidth="1"/>
    <col min="1548" max="1548" width="9.85546875" customWidth="1"/>
    <col min="1550" max="1550" width="13.28515625" customWidth="1"/>
    <col min="1551" max="1552" width="8.85546875" customWidth="1"/>
    <col min="1553" max="1553" width="10" customWidth="1"/>
    <col min="1554" max="1554" width="11.140625" customWidth="1"/>
    <col min="1555" max="1555" width="10" customWidth="1"/>
    <col min="1556" max="1556" width="10.140625" customWidth="1"/>
    <col min="1803" max="1803" width="32.5703125" customWidth="1"/>
    <col min="1804" max="1804" width="9.85546875" customWidth="1"/>
    <col min="1806" max="1806" width="13.28515625" customWidth="1"/>
    <col min="1807" max="1808" width="8.85546875" customWidth="1"/>
    <col min="1809" max="1809" width="10" customWidth="1"/>
    <col min="1810" max="1810" width="11.140625" customWidth="1"/>
    <col min="1811" max="1811" width="10" customWidth="1"/>
    <col min="1812" max="1812" width="10.140625" customWidth="1"/>
    <col min="2059" max="2059" width="32.5703125" customWidth="1"/>
    <col min="2060" max="2060" width="9.85546875" customWidth="1"/>
    <col min="2062" max="2062" width="13.28515625" customWidth="1"/>
    <col min="2063" max="2064" width="8.85546875" customWidth="1"/>
    <col min="2065" max="2065" width="10" customWidth="1"/>
    <col min="2066" max="2066" width="11.140625" customWidth="1"/>
    <col min="2067" max="2067" width="10" customWidth="1"/>
    <col min="2068" max="2068" width="10.140625" customWidth="1"/>
    <col min="2315" max="2315" width="32.5703125" customWidth="1"/>
    <col min="2316" max="2316" width="9.85546875" customWidth="1"/>
    <col min="2318" max="2318" width="13.28515625" customWidth="1"/>
    <col min="2319" max="2320" width="8.85546875" customWidth="1"/>
    <col min="2321" max="2321" width="10" customWidth="1"/>
    <col min="2322" max="2322" width="11.140625" customWidth="1"/>
    <col min="2323" max="2323" width="10" customWidth="1"/>
    <col min="2324" max="2324" width="10.140625" customWidth="1"/>
    <col min="2571" max="2571" width="32.5703125" customWidth="1"/>
    <col min="2572" max="2572" width="9.85546875" customWidth="1"/>
    <col min="2574" max="2574" width="13.28515625" customWidth="1"/>
    <col min="2575" max="2576" width="8.85546875" customWidth="1"/>
    <col min="2577" max="2577" width="10" customWidth="1"/>
    <col min="2578" max="2578" width="11.140625" customWidth="1"/>
    <col min="2579" max="2579" width="10" customWidth="1"/>
    <col min="2580" max="2580" width="10.140625" customWidth="1"/>
    <col min="2827" max="2827" width="32.5703125" customWidth="1"/>
    <col min="2828" max="2828" width="9.85546875" customWidth="1"/>
    <col min="2830" max="2830" width="13.28515625" customWidth="1"/>
    <col min="2831" max="2832" width="8.85546875" customWidth="1"/>
    <col min="2833" max="2833" width="10" customWidth="1"/>
    <col min="2834" max="2834" width="11.140625" customWidth="1"/>
    <col min="2835" max="2835" width="10" customWidth="1"/>
    <col min="2836" max="2836" width="10.140625" customWidth="1"/>
    <col min="3083" max="3083" width="32.5703125" customWidth="1"/>
    <col min="3084" max="3084" width="9.85546875" customWidth="1"/>
    <col min="3086" max="3086" width="13.28515625" customWidth="1"/>
    <col min="3087" max="3088" width="8.85546875" customWidth="1"/>
    <col min="3089" max="3089" width="10" customWidth="1"/>
    <col min="3090" max="3090" width="11.140625" customWidth="1"/>
    <col min="3091" max="3091" width="10" customWidth="1"/>
    <col min="3092" max="3092" width="10.140625" customWidth="1"/>
    <col min="3339" max="3339" width="32.5703125" customWidth="1"/>
    <col min="3340" max="3340" width="9.85546875" customWidth="1"/>
    <col min="3342" max="3342" width="13.28515625" customWidth="1"/>
    <col min="3343" max="3344" width="8.85546875" customWidth="1"/>
    <col min="3345" max="3345" width="10" customWidth="1"/>
    <col min="3346" max="3346" width="11.140625" customWidth="1"/>
    <col min="3347" max="3347" width="10" customWidth="1"/>
    <col min="3348" max="3348" width="10.140625" customWidth="1"/>
    <col min="3595" max="3595" width="32.5703125" customWidth="1"/>
    <col min="3596" max="3596" width="9.85546875" customWidth="1"/>
    <col min="3598" max="3598" width="13.28515625" customWidth="1"/>
    <col min="3599" max="3600" width="8.85546875" customWidth="1"/>
    <col min="3601" max="3601" width="10" customWidth="1"/>
    <col min="3602" max="3602" width="11.140625" customWidth="1"/>
    <col min="3603" max="3603" width="10" customWidth="1"/>
    <col min="3604" max="3604" width="10.140625" customWidth="1"/>
    <col min="3851" max="3851" width="32.5703125" customWidth="1"/>
    <col min="3852" max="3852" width="9.85546875" customWidth="1"/>
    <col min="3854" max="3854" width="13.28515625" customWidth="1"/>
    <col min="3855" max="3856" width="8.85546875" customWidth="1"/>
    <col min="3857" max="3857" width="10" customWidth="1"/>
    <col min="3858" max="3858" width="11.140625" customWidth="1"/>
    <col min="3859" max="3859" width="10" customWidth="1"/>
    <col min="3860" max="3860" width="10.140625" customWidth="1"/>
    <col min="4107" max="4107" width="32.5703125" customWidth="1"/>
    <col min="4108" max="4108" width="9.85546875" customWidth="1"/>
    <col min="4110" max="4110" width="13.28515625" customWidth="1"/>
    <col min="4111" max="4112" width="8.85546875" customWidth="1"/>
    <col min="4113" max="4113" width="10" customWidth="1"/>
    <col min="4114" max="4114" width="11.140625" customWidth="1"/>
    <col min="4115" max="4115" width="10" customWidth="1"/>
    <col min="4116" max="4116" width="10.140625" customWidth="1"/>
    <col min="4363" max="4363" width="32.5703125" customWidth="1"/>
    <col min="4364" max="4364" width="9.85546875" customWidth="1"/>
    <col min="4366" max="4366" width="13.28515625" customWidth="1"/>
    <col min="4367" max="4368" width="8.85546875" customWidth="1"/>
    <col min="4369" max="4369" width="10" customWidth="1"/>
    <col min="4370" max="4370" width="11.140625" customWidth="1"/>
    <col min="4371" max="4371" width="10" customWidth="1"/>
    <col min="4372" max="4372" width="10.140625" customWidth="1"/>
    <col min="4619" max="4619" width="32.5703125" customWidth="1"/>
    <col min="4620" max="4620" width="9.85546875" customWidth="1"/>
    <col min="4622" max="4622" width="13.28515625" customWidth="1"/>
    <col min="4623" max="4624" width="8.85546875" customWidth="1"/>
    <col min="4625" max="4625" width="10" customWidth="1"/>
    <col min="4626" max="4626" width="11.140625" customWidth="1"/>
    <col min="4627" max="4627" width="10" customWidth="1"/>
    <col min="4628" max="4628" width="10.140625" customWidth="1"/>
    <col min="4875" max="4875" width="32.5703125" customWidth="1"/>
    <col min="4876" max="4876" width="9.85546875" customWidth="1"/>
    <col min="4878" max="4878" width="13.28515625" customWidth="1"/>
    <col min="4879" max="4880" width="8.85546875" customWidth="1"/>
    <col min="4881" max="4881" width="10" customWidth="1"/>
    <col min="4882" max="4882" width="11.140625" customWidth="1"/>
    <col min="4883" max="4883" width="10" customWidth="1"/>
    <col min="4884" max="4884" width="10.140625" customWidth="1"/>
    <col min="5131" max="5131" width="32.5703125" customWidth="1"/>
    <col min="5132" max="5132" width="9.85546875" customWidth="1"/>
    <col min="5134" max="5134" width="13.28515625" customWidth="1"/>
    <col min="5135" max="5136" width="8.85546875" customWidth="1"/>
    <col min="5137" max="5137" width="10" customWidth="1"/>
    <col min="5138" max="5138" width="11.140625" customWidth="1"/>
    <col min="5139" max="5139" width="10" customWidth="1"/>
    <col min="5140" max="5140" width="10.140625" customWidth="1"/>
    <col min="5387" max="5387" width="32.5703125" customWidth="1"/>
    <col min="5388" max="5388" width="9.85546875" customWidth="1"/>
    <col min="5390" max="5390" width="13.28515625" customWidth="1"/>
    <col min="5391" max="5392" width="8.85546875" customWidth="1"/>
    <col min="5393" max="5393" width="10" customWidth="1"/>
    <col min="5394" max="5394" width="11.140625" customWidth="1"/>
    <col min="5395" max="5395" width="10" customWidth="1"/>
    <col min="5396" max="5396" width="10.140625" customWidth="1"/>
    <col min="5643" max="5643" width="32.5703125" customWidth="1"/>
    <col min="5644" max="5644" width="9.85546875" customWidth="1"/>
    <col min="5646" max="5646" width="13.28515625" customWidth="1"/>
    <col min="5647" max="5648" width="8.85546875" customWidth="1"/>
    <col min="5649" max="5649" width="10" customWidth="1"/>
    <col min="5650" max="5650" width="11.140625" customWidth="1"/>
    <col min="5651" max="5651" width="10" customWidth="1"/>
    <col min="5652" max="5652" width="10.140625" customWidth="1"/>
    <col min="5899" max="5899" width="32.5703125" customWidth="1"/>
    <col min="5900" max="5900" width="9.85546875" customWidth="1"/>
    <col min="5902" max="5902" width="13.28515625" customWidth="1"/>
    <col min="5903" max="5904" width="8.85546875" customWidth="1"/>
    <col min="5905" max="5905" width="10" customWidth="1"/>
    <col min="5906" max="5906" width="11.140625" customWidth="1"/>
    <col min="5907" max="5907" width="10" customWidth="1"/>
    <col min="5908" max="5908" width="10.140625" customWidth="1"/>
    <col min="6155" max="6155" width="32.5703125" customWidth="1"/>
    <col min="6156" max="6156" width="9.85546875" customWidth="1"/>
    <col min="6158" max="6158" width="13.28515625" customWidth="1"/>
    <col min="6159" max="6160" width="8.85546875" customWidth="1"/>
    <col min="6161" max="6161" width="10" customWidth="1"/>
    <col min="6162" max="6162" width="11.140625" customWidth="1"/>
    <col min="6163" max="6163" width="10" customWidth="1"/>
    <col min="6164" max="6164" width="10.140625" customWidth="1"/>
    <col min="6411" max="6411" width="32.5703125" customWidth="1"/>
    <col min="6412" max="6412" width="9.85546875" customWidth="1"/>
    <col min="6414" max="6414" width="13.28515625" customWidth="1"/>
    <col min="6415" max="6416" width="8.85546875" customWidth="1"/>
    <col min="6417" max="6417" width="10" customWidth="1"/>
    <col min="6418" max="6418" width="11.140625" customWidth="1"/>
    <col min="6419" max="6419" width="10" customWidth="1"/>
    <col min="6420" max="6420" width="10.140625" customWidth="1"/>
    <col min="6667" max="6667" width="32.5703125" customWidth="1"/>
    <col min="6668" max="6668" width="9.85546875" customWidth="1"/>
    <col min="6670" max="6670" width="13.28515625" customWidth="1"/>
    <col min="6671" max="6672" width="8.85546875" customWidth="1"/>
    <col min="6673" max="6673" width="10" customWidth="1"/>
    <col min="6674" max="6674" width="11.140625" customWidth="1"/>
    <col min="6675" max="6675" width="10" customWidth="1"/>
    <col min="6676" max="6676" width="10.140625" customWidth="1"/>
    <col min="6923" max="6923" width="32.5703125" customWidth="1"/>
    <col min="6924" max="6924" width="9.85546875" customWidth="1"/>
    <col min="6926" max="6926" width="13.28515625" customWidth="1"/>
    <col min="6927" max="6928" width="8.85546875" customWidth="1"/>
    <col min="6929" max="6929" width="10" customWidth="1"/>
    <col min="6930" max="6930" width="11.140625" customWidth="1"/>
    <col min="6931" max="6931" width="10" customWidth="1"/>
    <col min="6932" max="6932" width="10.140625" customWidth="1"/>
    <col min="7179" max="7179" width="32.5703125" customWidth="1"/>
    <col min="7180" max="7180" width="9.85546875" customWidth="1"/>
    <col min="7182" max="7182" width="13.28515625" customWidth="1"/>
    <col min="7183" max="7184" width="8.85546875" customWidth="1"/>
    <col min="7185" max="7185" width="10" customWidth="1"/>
    <col min="7186" max="7186" width="11.140625" customWidth="1"/>
    <col min="7187" max="7187" width="10" customWidth="1"/>
    <col min="7188" max="7188" width="10.140625" customWidth="1"/>
    <col min="7435" max="7435" width="32.5703125" customWidth="1"/>
    <col min="7436" max="7436" width="9.85546875" customWidth="1"/>
    <col min="7438" max="7438" width="13.28515625" customWidth="1"/>
    <col min="7439" max="7440" width="8.85546875" customWidth="1"/>
    <col min="7441" max="7441" width="10" customWidth="1"/>
    <col min="7442" max="7442" width="11.140625" customWidth="1"/>
    <col min="7443" max="7443" width="10" customWidth="1"/>
    <col min="7444" max="7444" width="10.140625" customWidth="1"/>
    <col min="7691" max="7691" width="32.5703125" customWidth="1"/>
    <col min="7692" max="7692" width="9.85546875" customWidth="1"/>
    <col min="7694" max="7694" width="13.28515625" customWidth="1"/>
    <col min="7695" max="7696" width="8.85546875" customWidth="1"/>
    <col min="7697" max="7697" width="10" customWidth="1"/>
    <col min="7698" max="7698" width="11.140625" customWidth="1"/>
    <col min="7699" max="7699" width="10" customWidth="1"/>
    <col min="7700" max="7700" width="10.140625" customWidth="1"/>
    <col min="7947" max="7947" width="32.5703125" customWidth="1"/>
    <col min="7948" max="7948" width="9.85546875" customWidth="1"/>
    <col min="7950" max="7950" width="13.28515625" customWidth="1"/>
    <col min="7951" max="7952" width="8.85546875" customWidth="1"/>
    <col min="7953" max="7953" width="10" customWidth="1"/>
    <col min="7954" max="7954" width="11.140625" customWidth="1"/>
    <col min="7955" max="7955" width="10" customWidth="1"/>
    <col min="7956" max="7956" width="10.140625" customWidth="1"/>
    <col min="8203" max="8203" width="32.5703125" customWidth="1"/>
    <col min="8204" max="8204" width="9.85546875" customWidth="1"/>
    <col min="8206" max="8206" width="13.28515625" customWidth="1"/>
    <col min="8207" max="8208" width="8.85546875" customWidth="1"/>
    <col min="8209" max="8209" width="10" customWidth="1"/>
    <col min="8210" max="8210" width="11.140625" customWidth="1"/>
    <col min="8211" max="8211" width="10" customWidth="1"/>
    <col min="8212" max="8212" width="10.140625" customWidth="1"/>
    <col min="8459" max="8459" width="32.5703125" customWidth="1"/>
    <col min="8460" max="8460" width="9.85546875" customWidth="1"/>
    <col min="8462" max="8462" width="13.28515625" customWidth="1"/>
    <col min="8463" max="8464" width="8.85546875" customWidth="1"/>
    <col min="8465" max="8465" width="10" customWidth="1"/>
    <col min="8466" max="8466" width="11.140625" customWidth="1"/>
    <col min="8467" max="8467" width="10" customWidth="1"/>
    <col min="8468" max="8468" width="10.140625" customWidth="1"/>
    <col min="8715" max="8715" width="32.5703125" customWidth="1"/>
    <col min="8716" max="8716" width="9.85546875" customWidth="1"/>
    <col min="8718" max="8718" width="13.28515625" customWidth="1"/>
    <col min="8719" max="8720" width="8.85546875" customWidth="1"/>
    <col min="8721" max="8721" width="10" customWidth="1"/>
    <col min="8722" max="8722" width="11.140625" customWidth="1"/>
    <col min="8723" max="8723" width="10" customWidth="1"/>
    <col min="8724" max="8724" width="10.140625" customWidth="1"/>
    <col min="8971" max="8971" width="32.5703125" customWidth="1"/>
    <col min="8972" max="8972" width="9.85546875" customWidth="1"/>
    <col min="8974" max="8974" width="13.28515625" customWidth="1"/>
    <col min="8975" max="8976" width="8.85546875" customWidth="1"/>
    <col min="8977" max="8977" width="10" customWidth="1"/>
    <col min="8978" max="8978" width="11.140625" customWidth="1"/>
    <col min="8979" max="8979" width="10" customWidth="1"/>
    <col min="8980" max="8980" width="10.140625" customWidth="1"/>
    <col min="9227" max="9227" width="32.5703125" customWidth="1"/>
    <col min="9228" max="9228" width="9.85546875" customWidth="1"/>
    <col min="9230" max="9230" width="13.28515625" customWidth="1"/>
    <col min="9231" max="9232" width="8.85546875" customWidth="1"/>
    <col min="9233" max="9233" width="10" customWidth="1"/>
    <col min="9234" max="9234" width="11.140625" customWidth="1"/>
    <col min="9235" max="9235" width="10" customWidth="1"/>
    <col min="9236" max="9236" width="10.140625" customWidth="1"/>
    <col min="9483" max="9483" width="32.5703125" customWidth="1"/>
    <col min="9484" max="9484" width="9.85546875" customWidth="1"/>
    <col min="9486" max="9486" width="13.28515625" customWidth="1"/>
    <col min="9487" max="9488" width="8.85546875" customWidth="1"/>
    <col min="9489" max="9489" width="10" customWidth="1"/>
    <col min="9490" max="9490" width="11.140625" customWidth="1"/>
    <col min="9491" max="9491" width="10" customWidth="1"/>
    <col min="9492" max="9492" width="10.140625" customWidth="1"/>
    <col min="9739" max="9739" width="32.5703125" customWidth="1"/>
    <col min="9740" max="9740" width="9.85546875" customWidth="1"/>
    <col min="9742" max="9742" width="13.28515625" customWidth="1"/>
    <col min="9743" max="9744" width="8.85546875" customWidth="1"/>
    <col min="9745" max="9745" width="10" customWidth="1"/>
    <col min="9746" max="9746" width="11.140625" customWidth="1"/>
    <col min="9747" max="9747" width="10" customWidth="1"/>
    <col min="9748" max="9748" width="10.140625" customWidth="1"/>
    <col min="9995" max="9995" width="32.5703125" customWidth="1"/>
    <col min="9996" max="9996" width="9.85546875" customWidth="1"/>
    <col min="9998" max="9998" width="13.28515625" customWidth="1"/>
    <col min="9999" max="10000" width="8.85546875" customWidth="1"/>
    <col min="10001" max="10001" width="10" customWidth="1"/>
    <col min="10002" max="10002" width="11.140625" customWidth="1"/>
    <col min="10003" max="10003" width="10" customWidth="1"/>
    <col min="10004" max="10004" width="10.140625" customWidth="1"/>
    <col min="10251" max="10251" width="32.5703125" customWidth="1"/>
    <col min="10252" max="10252" width="9.85546875" customWidth="1"/>
    <col min="10254" max="10254" width="13.28515625" customWidth="1"/>
    <col min="10255" max="10256" width="8.85546875" customWidth="1"/>
    <col min="10257" max="10257" width="10" customWidth="1"/>
    <col min="10258" max="10258" width="11.140625" customWidth="1"/>
    <col min="10259" max="10259" width="10" customWidth="1"/>
    <col min="10260" max="10260" width="10.140625" customWidth="1"/>
    <col min="10507" max="10507" width="32.5703125" customWidth="1"/>
    <col min="10508" max="10508" width="9.85546875" customWidth="1"/>
    <col min="10510" max="10510" width="13.28515625" customWidth="1"/>
    <col min="10511" max="10512" width="8.85546875" customWidth="1"/>
    <col min="10513" max="10513" width="10" customWidth="1"/>
    <col min="10514" max="10514" width="11.140625" customWidth="1"/>
    <col min="10515" max="10515" width="10" customWidth="1"/>
    <col min="10516" max="10516" width="10.140625" customWidth="1"/>
    <col min="10763" max="10763" width="32.5703125" customWidth="1"/>
    <col min="10764" max="10764" width="9.85546875" customWidth="1"/>
    <col min="10766" max="10766" width="13.28515625" customWidth="1"/>
    <col min="10767" max="10768" width="8.85546875" customWidth="1"/>
    <col min="10769" max="10769" width="10" customWidth="1"/>
    <col min="10770" max="10770" width="11.140625" customWidth="1"/>
    <col min="10771" max="10771" width="10" customWidth="1"/>
    <col min="10772" max="10772" width="10.140625" customWidth="1"/>
    <col min="11019" max="11019" width="32.5703125" customWidth="1"/>
    <col min="11020" max="11020" width="9.85546875" customWidth="1"/>
    <col min="11022" max="11022" width="13.28515625" customWidth="1"/>
    <col min="11023" max="11024" width="8.85546875" customWidth="1"/>
    <col min="11025" max="11025" width="10" customWidth="1"/>
    <col min="11026" max="11026" width="11.140625" customWidth="1"/>
    <col min="11027" max="11027" width="10" customWidth="1"/>
    <col min="11028" max="11028" width="10.140625" customWidth="1"/>
    <col min="11275" max="11275" width="32.5703125" customWidth="1"/>
    <col min="11276" max="11276" width="9.85546875" customWidth="1"/>
    <col min="11278" max="11278" width="13.28515625" customWidth="1"/>
    <col min="11279" max="11280" width="8.85546875" customWidth="1"/>
    <col min="11281" max="11281" width="10" customWidth="1"/>
    <col min="11282" max="11282" width="11.140625" customWidth="1"/>
    <col min="11283" max="11283" width="10" customWidth="1"/>
    <col min="11284" max="11284" width="10.140625" customWidth="1"/>
    <col min="11531" max="11531" width="32.5703125" customWidth="1"/>
    <col min="11532" max="11532" width="9.85546875" customWidth="1"/>
    <col min="11534" max="11534" width="13.28515625" customWidth="1"/>
    <col min="11535" max="11536" width="8.85546875" customWidth="1"/>
    <col min="11537" max="11537" width="10" customWidth="1"/>
    <col min="11538" max="11538" width="11.140625" customWidth="1"/>
    <col min="11539" max="11539" width="10" customWidth="1"/>
    <col min="11540" max="11540" width="10.140625" customWidth="1"/>
    <col min="11787" max="11787" width="32.5703125" customWidth="1"/>
    <col min="11788" max="11788" width="9.85546875" customWidth="1"/>
    <col min="11790" max="11790" width="13.28515625" customWidth="1"/>
    <col min="11791" max="11792" width="8.85546875" customWidth="1"/>
    <col min="11793" max="11793" width="10" customWidth="1"/>
    <col min="11794" max="11794" width="11.140625" customWidth="1"/>
    <col min="11795" max="11795" width="10" customWidth="1"/>
    <col min="11796" max="11796" width="10.140625" customWidth="1"/>
    <col min="12043" max="12043" width="32.5703125" customWidth="1"/>
    <col min="12044" max="12044" width="9.85546875" customWidth="1"/>
    <col min="12046" max="12046" width="13.28515625" customWidth="1"/>
    <col min="12047" max="12048" width="8.85546875" customWidth="1"/>
    <col min="12049" max="12049" width="10" customWidth="1"/>
    <col min="12050" max="12050" width="11.140625" customWidth="1"/>
    <col min="12051" max="12051" width="10" customWidth="1"/>
    <col min="12052" max="12052" width="10.140625" customWidth="1"/>
    <col min="12299" max="12299" width="32.5703125" customWidth="1"/>
    <col min="12300" max="12300" width="9.85546875" customWidth="1"/>
    <col min="12302" max="12302" width="13.28515625" customWidth="1"/>
    <col min="12303" max="12304" width="8.85546875" customWidth="1"/>
    <col min="12305" max="12305" width="10" customWidth="1"/>
    <col min="12306" max="12306" width="11.140625" customWidth="1"/>
    <col min="12307" max="12307" width="10" customWidth="1"/>
    <col min="12308" max="12308" width="10.140625" customWidth="1"/>
    <col min="12555" max="12555" width="32.5703125" customWidth="1"/>
    <col min="12556" max="12556" width="9.85546875" customWidth="1"/>
    <col min="12558" max="12558" width="13.28515625" customWidth="1"/>
    <col min="12559" max="12560" width="8.85546875" customWidth="1"/>
    <col min="12561" max="12561" width="10" customWidth="1"/>
    <col min="12562" max="12562" width="11.140625" customWidth="1"/>
    <col min="12563" max="12563" width="10" customWidth="1"/>
    <col min="12564" max="12564" width="10.140625" customWidth="1"/>
    <col min="12811" max="12811" width="32.5703125" customWidth="1"/>
    <col min="12812" max="12812" width="9.85546875" customWidth="1"/>
    <col min="12814" max="12814" width="13.28515625" customWidth="1"/>
    <col min="12815" max="12816" width="8.85546875" customWidth="1"/>
    <col min="12817" max="12817" width="10" customWidth="1"/>
    <col min="12818" max="12818" width="11.140625" customWidth="1"/>
    <col min="12819" max="12819" width="10" customWidth="1"/>
    <col min="12820" max="12820" width="10.140625" customWidth="1"/>
    <col min="13067" max="13067" width="32.5703125" customWidth="1"/>
    <col min="13068" max="13068" width="9.85546875" customWidth="1"/>
    <col min="13070" max="13070" width="13.28515625" customWidth="1"/>
    <col min="13071" max="13072" width="8.85546875" customWidth="1"/>
    <col min="13073" max="13073" width="10" customWidth="1"/>
    <col min="13074" max="13074" width="11.140625" customWidth="1"/>
    <col min="13075" max="13075" width="10" customWidth="1"/>
    <col min="13076" max="13076" width="10.140625" customWidth="1"/>
    <col min="13323" max="13323" width="32.5703125" customWidth="1"/>
    <col min="13324" max="13324" width="9.85546875" customWidth="1"/>
    <col min="13326" max="13326" width="13.28515625" customWidth="1"/>
    <col min="13327" max="13328" width="8.85546875" customWidth="1"/>
    <col min="13329" max="13329" width="10" customWidth="1"/>
    <col min="13330" max="13330" width="11.140625" customWidth="1"/>
    <col min="13331" max="13331" width="10" customWidth="1"/>
    <col min="13332" max="13332" width="10.140625" customWidth="1"/>
    <col min="13579" max="13579" width="32.5703125" customWidth="1"/>
    <col min="13580" max="13580" width="9.85546875" customWidth="1"/>
    <col min="13582" max="13582" width="13.28515625" customWidth="1"/>
    <col min="13583" max="13584" width="8.85546875" customWidth="1"/>
    <col min="13585" max="13585" width="10" customWidth="1"/>
    <col min="13586" max="13586" width="11.140625" customWidth="1"/>
    <col min="13587" max="13587" width="10" customWidth="1"/>
    <col min="13588" max="13588" width="10.140625" customWidth="1"/>
    <col min="13835" max="13835" width="32.5703125" customWidth="1"/>
    <col min="13836" max="13836" width="9.85546875" customWidth="1"/>
    <col min="13838" max="13838" width="13.28515625" customWidth="1"/>
    <col min="13839" max="13840" width="8.85546875" customWidth="1"/>
    <col min="13841" max="13841" width="10" customWidth="1"/>
    <col min="13842" max="13842" width="11.140625" customWidth="1"/>
    <col min="13843" max="13843" width="10" customWidth="1"/>
    <col min="13844" max="13844" width="10.140625" customWidth="1"/>
    <col min="14091" max="14091" width="32.5703125" customWidth="1"/>
    <col min="14092" max="14092" width="9.85546875" customWidth="1"/>
    <col min="14094" max="14094" width="13.28515625" customWidth="1"/>
    <col min="14095" max="14096" width="8.85546875" customWidth="1"/>
    <col min="14097" max="14097" width="10" customWidth="1"/>
    <col min="14098" max="14098" width="11.140625" customWidth="1"/>
    <col min="14099" max="14099" width="10" customWidth="1"/>
    <col min="14100" max="14100" width="10.140625" customWidth="1"/>
    <col min="14347" max="14347" width="32.5703125" customWidth="1"/>
    <col min="14348" max="14348" width="9.85546875" customWidth="1"/>
    <col min="14350" max="14350" width="13.28515625" customWidth="1"/>
    <col min="14351" max="14352" width="8.85546875" customWidth="1"/>
    <col min="14353" max="14353" width="10" customWidth="1"/>
    <col min="14354" max="14354" width="11.140625" customWidth="1"/>
    <col min="14355" max="14355" width="10" customWidth="1"/>
    <col min="14356" max="14356" width="10.140625" customWidth="1"/>
    <col min="14603" max="14603" width="32.5703125" customWidth="1"/>
    <col min="14604" max="14604" width="9.85546875" customWidth="1"/>
    <col min="14606" max="14606" width="13.28515625" customWidth="1"/>
    <col min="14607" max="14608" width="8.85546875" customWidth="1"/>
    <col min="14609" max="14609" width="10" customWidth="1"/>
    <col min="14610" max="14610" width="11.140625" customWidth="1"/>
    <col min="14611" max="14611" width="10" customWidth="1"/>
    <col min="14612" max="14612" width="10.140625" customWidth="1"/>
    <col min="14859" max="14859" width="32.5703125" customWidth="1"/>
    <col min="14860" max="14860" width="9.85546875" customWidth="1"/>
    <col min="14862" max="14862" width="13.28515625" customWidth="1"/>
    <col min="14863" max="14864" width="8.85546875" customWidth="1"/>
    <col min="14865" max="14865" width="10" customWidth="1"/>
    <col min="14866" max="14866" width="11.140625" customWidth="1"/>
    <col min="14867" max="14867" width="10" customWidth="1"/>
    <col min="14868" max="14868" width="10.140625" customWidth="1"/>
    <col min="15115" max="15115" width="32.5703125" customWidth="1"/>
    <col min="15116" max="15116" width="9.85546875" customWidth="1"/>
    <col min="15118" max="15118" width="13.28515625" customWidth="1"/>
    <col min="15119" max="15120" width="8.85546875" customWidth="1"/>
    <col min="15121" max="15121" width="10" customWidth="1"/>
    <col min="15122" max="15122" width="11.140625" customWidth="1"/>
    <col min="15123" max="15123" width="10" customWidth="1"/>
    <col min="15124" max="15124" width="10.140625" customWidth="1"/>
    <col min="15371" max="15371" width="32.5703125" customWidth="1"/>
    <col min="15372" max="15372" width="9.85546875" customWidth="1"/>
    <col min="15374" max="15374" width="13.28515625" customWidth="1"/>
    <col min="15375" max="15376" width="8.85546875" customWidth="1"/>
    <col min="15377" max="15377" width="10" customWidth="1"/>
    <col min="15378" max="15378" width="11.140625" customWidth="1"/>
    <col min="15379" max="15379" width="10" customWidth="1"/>
    <col min="15380" max="15380" width="10.140625" customWidth="1"/>
    <col min="15627" max="15627" width="32.5703125" customWidth="1"/>
    <col min="15628" max="15628" width="9.85546875" customWidth="1"/>
    <col min="15630" max="15630" width="13.28515625" customWidth="1"/>
    <col min="15631" max="15632" width="8.85546875" customWidth="1"/>
    <col min="15633" max="15633" width="10" customWidth="1"/>
    <col min="15634" max="15634" width="11.140625" customWidth="1"/>
    <col min="15635" max="15635" width="10" customWidth="1"/>
    <col min="15636" max="15636" width="10.140625" customWidth="1"/>
    <col min="15883" max="15883" width="32.5703125" customWidth="1"/>
    <col min="15884" max="15884" width="9.85546875" customWidth="1"/>
    <col min="15886" max="15886" width="13.28515625" customWidth="1"/>
    <col min="15887" max="15888" width="8.85546875" customWidth="1"/>
    <col min="15889" max="15889" width="10" customWidth="1"/>
    <col min="15890" max="15890" width="11.140625" customWidth="1"/>
    <col min="15891" max="15891" width="10" customWidth="1"/>
    <col min="15892" max="15892" width="10.140625" customWidth="1"/>
    <col min="16139" max="16139" width="32.5703125" customWidth="1"/>
    <col min="16140" max="16140" width="9.85546875" customWidth="1"/>
    <col min="16142" max="16142" width="13.28515625" customWidth="1"/>
    <col min="16143" max="16144" width="8.85546875" customWidth="1"/>
    <col min="16145" max="16145" width="10" customWidth="1"/>
    <col min="16146" max="16146" width="11.140625" customWidth="1"/>
    <col min="16147" max="16147" width="10" customWidth="1"/>
    <col min="16148" max="16148" width="10.140625" customWidth="1"/>
  </cols>
  <sheetData>
    <row r="1" spans="1:24" ht="72" customHeight="1">
      <c r="A1" s="40" t="s">
        <v>45</v>
      </c>
      <c r="B1" s="40"/>
      <c r="C1" s="40"/>
      <c r="D1" s="40"/>
      <c r="E1" s="40"/>
      <c r="F1" s="40"/>
      <c r="G1" s="40"/>
      <c r="H1" s="40"/>
      <c r="I1" s="40"/>
      <c r="J1" s="40"/>
      <c r="K1" s="40"/>
    </row>
    <row r="2" spans="1:24" ht="14.25" customHeight="1">
      <c r="A2" s="1" t="s">
        <v>81</v>
      </c>
      <c r="B2" s="1" t="s">
        <v>9</v>
      </c>
      <c r="C2" s="19">
        <v>4.1399999999999997E-5</v>
      </c>
      <c r="D2" s="20" t="s">
        <v>21</v>
      </c>
      <c r="E2" s="1" t="s">
        <v>22</v>
      </c>
      <c r="F2" s="20" t="s">
        <v>21</v>
      </c>
      <c r="G2" s="1" t="s">
        <v>23</v>
      </c>
      <c r="H2" s="20" t="s">
        <v>21</v>
      </c>
      <c r="I2" s="1" t="s">
        <v>24</v>
      </c>
      <c r="J2" s="20" t="s">
        <v>21</v>
      </c>
      <c r="K2" s="1" t="s">
        <v>25</v>
      </c>
      <c r="T2" s="9"/>
      <c r="U2" s="5"/>
      <c r="W2" s="10"/>
    </row>
    <row r="3" spans="1:24">
      <c r="B3" s="17" t="s">
        <v>11</v>
      </c>
      <c r="C3" s="35">
        <f>C2*C6^0.78*C9*C11^0.67*C18^0.94</f>
        <v>2.1417190472230833E-2</v>
      </c>
      <c r="D3" t="s">
        <v>26</v>
      </c>
      <c r="F3" s="18"/>
      <c r="H3" s="18"/>
      <c r="J3" s="18"/>
      <c r="T3" s="9"/>
      <c r="U3" s="5"/>
      <c r="W3" s="10"/>
    </row>
    <row r="4" spans="1:24" ht="14.25" customHeight="1">
      <c r="A4" s="1" t="s">
        <v>27</v>
      </c>
      <c r="B4" s="1" t="s">
        <v>9</v>
      </c>
      <c r="C4" s="1" t="s">
        <v>83</v>
      </c>
      <c r="T4" s="9"/>
      <c r="U4" s="5"/>
      <c r="W4" s="10"/>
    </row>
    <row r="5" spans="1:24" ht="14.25" customHeight="1">
      <c r="B5" s="17" t="s">
        <v>11</v>
      </c>
      <c r="C5" s="21">
        <v>1</v>
      </c>
      <c r="D5" s="3" t="s">
        <v>48</v>
      </c>
      <c r="T5" s="9"/>
      <c r="U5" s="5"/>
      <c r="W5" s="10"/>
    </row>
    <row r="6" spans="1:24" ht="14.25" customHeight="1">
      <c r="B6" s="18" t="s">
        <v>11</v>
      </c>
      <c r="C6" s="24">
        <f>C5*1609.344/3600</f>
        <v>0.44703999999999999</v>
      </c>
      <c r="D6" t="s">
        <v>19</v>
      </c>
      <c r="T6" s="9"/>
      <c r="U6" s="5"/>
      <c r="W6" s="10"/>
    </row>
    <row r="7" spans="1:24">
      <c r="A7" s="1" t="s">
        <v>23</v>
      </c>
      <c r="B7" s="1" t="s">
        <v>9</v>
      </c>
      <c r="C7" s="1" t="s">
        <v>43</v>
      </c>
      <c r="M7" s="13"/>
      <c r="N7" s="13"/>
      <c r="P7" s="13"/>
      <c r="Q7" s="13"/>
      <c r="R7" s="12"/>
      <c r="S7" s="14"/>
      <c r="T7" s="15"/>
      <c r="U7" s="13"/>
      <c r="V7" s="14"/>
      <c r="W7" s="13"/>
      <c r="X7" s="16"/>
    </row>
    <row r="8" spans="1:24">
      <c r="B8" s="17" t="s">
        <v>11</v>
      </c>
      <c r="C8" s="21">
        <v>0.01</v>
      </c>
      <c r="D8" t="s">
        <v>29</v>
      </c>
    </row>
    <row r="9" spans="1:24">
      <c r="B9" s="18" t="s">
        <v>11</v>
      </c>
      <c r="C9" s="24">
        <f>C8*6894.8</f>
        <v>68.948000000000008</v>
      </c>
      <c r="D9" t="s">
        <v>30</v>
      </c>
      <c r="M9" s="13"/>
      <c r="N9" s="13"/>
      <c r="O9" s="13"/>
      <c r="P9" s="13"/>
      <c r="Q9" s="13"/>
      <c r="R9" s="14"/>
      <c r="S9" s="14"/>
      <c r="T9" s="15"/>
      <c r="U9" s="13"/>
      <c r="V9" s="14"/>
      <c r="W9" s="13"/>
      <c r="X9" s="16"/>
    </row>
    <row r="10" spans="1:24">
      <c r="A10" s="1" t="s">
        <v>31</v>
      </c>
      <c r="B10" s="1" t="s">
        <v>9</v>
      </c>
      <c r="C10" s="1" t="s">
        <v>44</v>
      </c>
      <c r="M10" s="13"/>
      <c r="N10" s="13"/>
      <c r="O10" s="13"/>
      <c r="P10" s="13"/>
      <c r="Q10" s="13"/>
      <c r="R10" s="14"/>
      <c r="S10" s="14"/>
      <c r="T10" s="15"/>
      <c r="U10" s="13"/>
      <c r="V10" s="14"/>
      <c r="W10" s="13"/>
      <c r="X10" s="16"/>
    </row>
    <row r="11" spans="1:24">
      <c r="B11" s="18" t="s">
        <v>11</v>
      </c>
      <c r="C11" s="21">
        <v>110</v>
      </c>
      <c r="D11" t="s">
        <v>32</v>
      </c>
      <c r="M11" s="13"/>
      <c r="N11" s="13"/>
      <c r="O11" s="13"/>
      <c r="P11" s="13"/>
      <c r="Q11" s="13"/>
      <c r="R11" s="14"/>
      <c r="S11" s="14"/>
      <c r="T11" s="15"/>
      <c r="U11" s="13"/>
      <c r="V11" s="14"/>
      <c r="W11" s="13"/>
      <c r="X11" s="16"/>
    </row>
    <row r="12" spans="1:24">
      <c r="A12" s="1" t="s">
        <v>8</v>
      </c>
      <c r="B12" s="1" t="s">
        <v>9</v>
      </c>
      <c r="C12" s="1" t="s">
        <v>10</v>
      </c>
    </row>
    <row r="13" spans="1:24">
      <c r="B13" s="17" t="s">
        <v>11</v>
      </c>
      <c r="C13" s="21">
        <v>1</v>
      </c>
      <c r="D13" s="3" t="s">
        <v>46</v>
      </c>
      <c r="T13" s="9"/>
      <c r="U13" s="5"/>
      <c r="W13" s="10"/>
    </row>
    <row r="14" spans="1:24">
      <c r="A14" s="1" t="s">
        <v>13</v>
      </c>
      <c r="B14" s="1" t="s">
        <v>9</v>
      </c>
      <c r="C14" s="1" t="s">
        <v>47</v>
      </c>
      <c r="T14" s="9"/>
      <c r="U14" s="5"/>
      <c r="W14" s="10"/>
    </row>
    <row r="15" spans="1:24" ht="14.25" customHeight="1">
      <c r="B15" s="17" t="s">
        <v>11</v>
      </c>
      <c r="C15" s="21">
        <v>24</v>
      </c>
      <c r="D15" s="3" t="s">
        <v>12</v>
      </c>
      <c r="T15" s="9"/>
      <c r="U15" s="5"/>
      <c r="W15" s="10"/>
    </row>
    <row r="16" spans="1:24">
      <c r="A16" s="1" t="s">
        <v>33</v>
      </c>
      <c r="B16" s="1" t="s">
        <v>9</v>
      </c>
      <c r="C16" s="1" t="s">
        <v>76</v>
      </c>
      <c r="T16" s="9"/>
      <c r="U16" s="5"/>
      <c r="W16" s="10"/>
    </row>
    <row r="17" spans="1:24">
      <c r="B17" s="17" t="s">
        <v>11</v>
      </c>
      <c r="C17" s="24">
        <f>PI()*C13/12*C15</f>
        <v>6.2831853071795862</v>
      </c>
      <c r="D17" s="3" t="s">
        <v>15</v>
      </c>
      <c r="W17" s="11"/>
      <c r="X17" s="11"/>
    </row>
    <row r="18" spans="1:24">
      <c r="B18" s="17" t="s">
        <v>11</v>
      </c>
      <c r="C18" s="24">
        <f>C17*(0.3048)^2</f>
        <v>0.58372701592031739</v>
      </c>
      <c r="D18" s="3" t="s">
        <v>35</v>
      </c>
      <c r="W18" s="11"/>
      <c r="X18" s="11"/>
    </row>
    <row r="19" spans="1:24">
      <c r="A19" s="1" t="s">
        <v>79</v>
      </c>
      <c r="B19" s="1" t="s">
        <v>9</v>
      </c>
      <c r="C19" s="27" t="s">
        <v>80</v>
      </c>
      <c r="V19" s="11"/>
      <c r="W19" s="11"/>
    </row>
    <row r="20" spans="1:24">
      <c r="B20" s="17" t="s">
        <v>11</v>
      </c>
      <c r="C20" s="1" t="s">
        <v>77</v>
      </c>
      <c r="D20" s="18" t="s">
        <v>21</v>
      </c>
      <c r="E20" s="27" t="s">
        <v>78</v>
      </c>
      <c r="F20" s="18" t="s">
        <v>21</v>
      </c>
      <c r="G20" s="36" t="s">
        <v>55</v>
      </c>
      <c r="V20" s="11"/>
      <c r="W20" s="11"/>
    </row>
    <row r="21" spans="1:24">
      <c r="B21" s="17" t="s">
        <v>11</v>
      </c>
      <c r="C21" s="35">
        <f>C17*C23/12*C25*7.4805194805</f>
        <v>1.0841677047414733E-2</v>
      </c>
      <c r="D21" t="s">
        <v>5</v>
      </c>
      <c r="V21" s="11"/>
      <c r="W21" s="11"/>
    </row>
    <row r="22" spans="1:24">
      <c r="A22" t="s">
        <v>84</v>
      </c>
      <c r="B22" s="1" t="s">
        <v>9</v>
      </c>
      <c r="C22" s="27" t="s">
        <v>78</v>
      </c>
      <c r="V22" s="11"/>
      <c r="W22" s="11"/>
    </row>
    <row r="23" spans="1:24">
      <c r="B23" s="17" t="s">
        <v>11</v>
      </c>
      <c r="C23" s="26">
        <v>4.0000000000000002E-4</v>
      </c>
      <c r="D23" t="s">
        <v>63</v>
      </c>
      <c r="V23" s="11"/>
      <c r="W23" s="11"/>
    </row>
    <row r="24" spans="1:24">
      <c r="A24" s="36" t="s">
        <v>55</v>
      </c>
      <c r="B24" s="1" t="s">
        <v>9</v>
      </c>
      <c r="C24" s="27" t="s">
        <v>54</v>
      </c>
      <c r="T24" s="9"/>
      <c r="U24" s="5"/>
      <c r="W24" s="10"/>
    </row>
    <row r="25" spans="1:24">
      <c r="B25" s="17" t="s">
        <v>11</v>
      </c>
      <c r="C25" s="21">
        <v>6.92</v>
      </c>
      <c r="D25" t="s">
        <v>53</v>
      </c>
      <c r="T25" s="9"/>
      <c r="U25" s="5"/>
      <c r="W25" s="10"/>
    </row>
    <row r="26" spans="1:24">
      <c r="A26" s="1" t="s">
        <v>36</v>
      </c>
      <c r="B26" s="1" t="s">
        <v>9</v>
      </c>
      <c r="C26" s="1" t="s">
        <v>4</v>
      </c>
      <c r="M26" s="13"/>
      <c r="N26" s="13"/>
      <c r="O26" s="13"/>
      <c r="P26" s="13"/>
      <c r="Q26" s="13"/>
      <c r="R26" s="14"/>
      <c r="S26" s="14"/>
      <c r="T26" s="15"/>
      <c r="U26" s="13"/>
      <c r="V26" s="14"/>
      <c r="W26" s="13"/>
      <c r="X26" s="16"/>
    </row>
    <row r="27" spans="1:24">
      <c r="B27" s="17" t="s">
        <v>11</v>
      </c>
      <c r="C27" s="22">
        <v>0.98</v>
      </c>
      <c r="M27" s="13"/>
      <c r="N27" s="13"/>
      <c r="O27" s="13"/>
      <c r="P27" s="13"/>
      <c r="Q27" s="13"/>
      <c r="R27" s="14"/>
      <c r="S27" s="14"/>
      <c r="T27" s="15"/>
      <c r="U27" s="13"/>
      <c r="V27" s="14"/>
      <c r="W27" s="13"/>
      <c r="X27" s="16"/>
    </row>
    <row r="28" spans="1:24">
      <c r="A28" s="1" t="s">
        <v>37</v>
      </c>
      <c r="B28" s="1" t="s">
        <v>9</v>
      </c>
      <c r="C28" s="1" t="s">
        <v>38</v>
      </c>
      <c r="M28" s="13"/>
      <c r="N28" s="13"/>
      <c r="O28" s="13"/>
      <c r="P28" s="13"/>
      <c r="Q28" s="13"/>
      <c r="R28" s="14"/>
      <c r="S28" s="14"/>
      <c r="T28" s="15"/>
      <c r="U28" s="13"/>
      <c r="V28" s="14"/>
      <c r="W28" s="13"/>
      <c r="X28" s="16"/>
    </row>
    <row r="29" spans="1:24">
      <c r="B29" s="17" t="s">
        <v>11</v>
      </c>
      <c r="C29" s="34">
        <f>(C3+C21)*(1-C27)</f>
        <v>6.4517735039291188E-4</v>
      </c>
      <c r="D29" s="3" t="s">
        <v>26</v>
      </c>
      <c r="L29" s="13"/>
      <c r="M29" s="13"/>
      <c r="N29" s="13"/>
      <c r="O29" s="13"/>
      <c r="P29" s="13"/>
      <c r="Q29" s="13"/>
      <c r="R29" s="13"/>
      <c r="S29" s="13"/>
      <c r="T29" s="13"/>
      <c r="U29" s="13"/>
      <c r="V29" s="13"/>
    </row>
    <row r="30" spans="1:24">
      <c r="C30" s="1" t="s">
        <v>39</v>
      </c>
    </row>
    <row r="31" spans="1:24">
      <c r="C31" s="21">
        <v>5</v>
      </c>
    </row>
    <row r="32" spans="1:24">
      <c r="C32" s="1" t="s">
        <v>40</v>
      </c>
    </row>
    <row r="33" spans="3:11">
      <c r="C33" s="21">
        <v>5</v>
      </c>
    </row>
    <row r="34" spans="3:11">
      <c r="C34" s="1" t="s">
        <v>41</v>
      </c>
    </row>
    <row r="35" spans="3:11">
      <c r="C35" s="34">
        <f>C29*C31*C33/2000</f>
        <v>8.0647168799113981E-6</v>
      </c>
      <c r="D35" s="3" t="s">
        <v>42</v>
      </c>
      <c r="K35" t="s">
        <v>82</v>
      </c>
    </row>
    <row r="54" spans="1:17" ht="18.75">
      <c r="A54" s="7"/>
    </row>
    <row r="55" spans="1:17">
      <c r="M55" s="5"/>
      <c r="N55" s="5"/>
      <c r="O55" s="5"/>
      <c r="P55" s="5"/>
      <c r="Q55" s="5"/>
    </row>
    <row r="60" spans="1:17">
      <c r="A60" s="3"/>
      <c r="C60" s="4"/>
      <c r="L60" s="5"/>
    </row>
    <row r="64" spans="1:17">
      <c r="A64" s="1"/>
    </row>
    <row r="65" spans="2:22">
      <c r="B65" s="2"/>
      <c r="C65" s="2"/>
      <c r="L65" s="2"/>
      <c r="M65" s="2"/>
      <c r="N65" s="2"/>
      <c r="O65" s="2"/>
      <c r="P65" s="8"/>
      <c r="Q65" s="8"/>
      <c r="R65" s="2"/>
      <c r="S65" s="2"/>
      <c r="T65" s="2"/>
      <c r="U65" s="2"/>
      <c r="V65" s="2"/>
    </row>
    <row r="66" spans="2:22">
      <c r="S66" s="9"/>
      <c r="T66" s="5"/>
      <c r="V66" s="10"/>
    </row>
    <row r="67" spans="2:22">
      <c r="S67" s="9"/>
      <c r="T67" s="5"/>
      <c r="V67" s="10"/>
    </row>
    <row r="68" spans="2:22">
      <c r="S68" s="9"/>
      <c r="T68" s="5"/>
      <c r="V68" s="10"/>
    </row>
    <row r="69" spans="2:22">
      <c r="S69" s="9"/>
      <c r="T69" s="5"/>
      <c r="V69" s="10"/>
    </row>
    <row r="70" spans="2:22">
      <c r="S70" s="9"/>
      <c r="T70" s="5"/>
      <c r="V70" s="10"/>
    </row>
    <row r="71" spans="2:22">
      <c r="S71" s="9"/>
      <c r="T71" s="5"/>
      <c r="V71" s="10"/>
    </row>
    <row r="72" spans="2:22">
      <c r="S72" s="9"/>
      <c r="T72" s="5"/>
      <c r="V72" s="10"/>
    </row>
    <row r="73" spans="2:22">
      <c r="S73" s="9"/>
      <c r="T73" s="5"/>
      <c r="V73" s="10"/>
    </row>
  </sheetData>
  <dataConsolidate/>
  <mergeCells count="1">
    <mergeCell ref="A1:K1"/>
  </mergeCells>
  <dataValidations count="16">
    <dataValidation allowBlank="1" showInputMessage="1" showErrorMessage="1" promptTitle="Liquid density" prompt="The density of water is 8.34 lb/gal. VOC density will be less than that" sqref="C25"/>
    <dataValidation allowBlank="1" showInputMessage="1" showErrorMessage="1" promptTitle="Clingage" prompt="TCEQ guidance for clingage in inches." sqref="C23"/>
    <dataValidation allowBlank="1" showInputMessage="1" showErrorMessage="1" promptTitle="CE" prompt="Input control efficiency" sqref="C27"/>
    <dataValidation allowBlank="1" showInputMessage="1" showErrorMessage="1" promptTitle="hourly ER" prompt="Sum of hourly controlled emissions. No input needed" sqref="C29"/>
    <dataValidation allowBlank="1" showInputMessage="1" showErrorMessage="1" promptTitle="h/e" prompt="Input hours/event" sqref="C31"/>
    <dataValidation allowBlank="1" showInputMessage="1" showErrorMessage="1" promptTitle="e/y" prompt="Input events/year" sqref="C33"/>
    <dataValidation allowBlank="1" showInputMessage="1" showErrorMessage="1" promptTitle="TPY" prompt="Calculated TPY. No input needed." sqref="C35"/>
    <dataValidation allowBlank="1" showInputMessage="1" showErrorMessage="1" promptTitle="Pipe SA" prompt="Calculation for pipe surface area. No input needed." sqref="C17"/>
    <dataValidation allowBlank="1" showInputMessage="1" showErrorMessage="1" promptTitle="Pipe SA 2 m2" prompt="Unit conversion. No input needed" sqref="C18"/>
    <dataValidation allowBlank="1" showInputMessage="1" showErrorMessage="1" promptTitle="Clingage emissions" prompt="Calculation for clingage emissions" sqref="C21"/>
    <dataValidation allowBlank="1" showInputMessage="1" showErrorMessage="1" promptTitle="EREVAP" prompt="Calculate the evaporative emission rate. No input needed." sqref="C3"/>
    <dataValidation allowBlank="1" showInputMessage="1" showErrorMessage="1" promptTitle="ventilation" prompt="Enter wind speed in miles per hour" sqref="C5"/>
    <dataValidation allowBlank="1" showInputMessage="1" showErrorMessage="1" promptTitle="2m/s" prompt="Converts mi/hr to m/s. No input needed." sqref="C6"/>
    <dataValidation allowBlank="1" showInputMessage="1" showErrorMessage="1" promptTitle="Pipe Diameter" prompt="Enter a pipe diameter in inches" sqref="C13"/>
    <dataValidation allowBlank="1" showInputMessage="1" showErrorMessage="1" promptTitle="Pipe length" prompt="Enter a pipe length in feet" sqref="C15"/>
    <dataValidation allowBlank="1" showInputMessage="1" showErrorMessage="1" promptTitle="MW" prompt="Input molecular weight of VOC" sqref="C11"/>
  </dataValidations>
  <printOptions gridLines="1"/>
  <pageMargins left="0.7" right="0.7" top="0.75" bottom="0.75" header="0.3" footer="0.3"/>
  <pageSetup orientation="portrait" r:id="rId1"/>
</worksheet>
</file>