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showInkAnnotation="0" codeName="ThisWorkbook"/>
  <mc:AlternateContent xmlns:mc="http://schemas.openxmlformats.org/markup-compatibility/2006">
    <mc:Choice Requires="x15">
      <x15ac:absPath xmlns:x15ac="http://schemas.microsoft.com/office/spreadsheetml/2010/11/ac" url="C:\Users\JackS\Downloads\"/>
    </mc:Choice>
  </mc:AlternateContent>
  <xr:revisionPtr revIDLastSave="0" documentId="13_ncr:1_{8A958E9A-FC53-4447-A7A1-1FCE0DECA2FE}" xr6:coauthVersionLast="47" xr6:coauthVersionMax="47" xr10:uidLastSave="{00000000-0000-0000-0000-000000000000}"/>
  <bookViews>
    <workbookView xWindow="-98" yWindow="-98" windowWidth="28996" windowHeight="15796" xr2:uid="{00000000-000D-0000-FFFF-FFFF00000000}"/>
  </bookViews>
  <sheets>
    <sheet name="ClO2" sheetId="1" r:id="rId1"/>
  </sheets>
  <definedNames>
    <definedName name="_xlnm.Print_Area" localSheetId="0">'ClO2'!$A$1:$S$62</definedName>
  </definedNames>
  <calcPr calcId="191029"/>
</workbook>
</file>

<file path=xl/calcChain.xml><?xml version="1.0" encoding="utf-8"?>
<calcChain xmlns="http://schemas.openxmlformats.org/spreadsheetml/2006/main">
  <c r="AA54" i="1" l="1"/>
  <c r="W54" i="1"/>
  <c r="Z54" i="1"/>
  <c r="Y54" i="1"/>
  <c r="X54" i="1"/>
  <c r="W6" i="1" l="1"/>
  <c r="W56" i="1"/>
  <c r="AA6" i="1"/>
  <c r="AB6" i="1" s="1"/>
  <c r="AC6" i="1" s="1"/>
  <c r="AD6" i="1" s="1"/>
  <c r="AE6" i="1" s="1"/>
  <c r="AF6" i="1" s="1"/>
  <c r="AG6" i="1" s="1"/>
  <c r="AH6" i="1" s="1"/>
  <c r="AI6" i="1" s="1"/>
  <c r="AB56" i="1"/>
  <c r="AA56" i="1"/>
  <c r="Z56" i="1"/>
  <c r="Y56" i="1"/>
  <c r="X56" i="1"/>
  <c r="C48" i="1" l="1"/>
  <c r="S14" i="1"/>
  <c r="G50" i="1"/>
  <c r="G49" i="1"/>
  <c r="C51" i="1"/>
  <c r="D51" i="1"/>
  <c r="C49" i="1"/>
  <c r="G51" i="1"/>
  <c r="C50" i="1"/>
  <c r="X6" i="1"/>
  <c r="X38" i="1" s="1"/>
  <c r="Y38" i="1" s="1"/>
  <c r="G48" i="1"/>
  <c r="F49" i="1"/>
  <c r="D49" i="1"/>
  <c r="F48" i="1"/>
  <c r="E50" i="1"/>
  <c r="F51" i="1"/>
  <c r="Z46" i="1"/>
  <c r="D50" i="1"/>
  <c r="D48" i="1"/>
  <c r="E48" i="1"/>
  <c r="E49" i="1"/>
  <c r="E51" i="1"/>
  <c r="F50" i="1"/>
  <c r="X14" i="1" l="1"/>
  <c r="Y14" i="1" s="1"/>
  <c r="AA39" i="1"/>
  <c r="X13" i="1"/>
  <c r="W13" i="1" s="1"/>
  <c r="AA37" i="1"/>
  <c r="AA13" i="1"/>
  <c r="AA26" i="1"/>
  <c r="AA23" i="1"/>
  <c r="AA34" i="1"/>
  <c r="X42" i="1"/>
  <c r="Y42" i="1" s="1"/>
  <c r="AA21" i="1"/>
  <c r="AA30" i="1"/>
  <c r="X31" i="1"/>
  <c r="Y31" i="1" s="1"/>
  <c r="AA25" i="1"/>
  <c r="X27" i="1"/>
  <c r="Y27" i="1" s="1"/>
  <c r="X17" i="1"/>
  <c r="Y17" i="1" s="1"/>
  <c r="AA41" i="1"/>
  <c r="X15" i="1"/>
  <c r="W15" i="1" s="1"/>
  <c r="AA29" i="1"/>
  <c r="AA27" i="1"/>
  <c r="X33" i="1"/>
  <c r="Y33" i="1" s="1"/>
  <c r="X29" i="1"/>
  <c r="Y29" i="1" s="1"/>
  <c r="X34" i="1"/>
  <c r="Y34" i="1" s="1"/>
  <c r="AA32" i="1"/>
  <c r="AA24" i="1"/>
  <c r="AA36" i="1"/>
  <c r="AA22" i="1"/>
  <c r="X30" i="1"/>
  <c r="Y30" i="1" s="1"/>
  <c r="AA16" i="1"/>
  <c r="X36" i="1"/>
  <c r="Y36" i="1" s="1"/>
  <c r="AA18" i="1"/>
  <c r="X26" i="1"/>
  <c r="Y26" i="1" s="1"/>
  <c r="AA35" i="1"/>
  <c r="AA19" i="1"/>
  <c r="X41" i="1"/>
  <c r="Y41" i="1" s="1"/>
  <c r="X25" i="1"/>
  <c r="Y25" i="1" s="1"/>
  <c r="AA33" i="1"/>
  <c r="AA17" i="1"/>
  <c r="X39" i="1"/>
  <c r="Y39" i="1" s="1"/>
  <c r="X23" i="1"/>
  <c r="Y23" i="1" s="1"/>
  <c r="X20" i="1"/>
  <c r="Y20" i="1" s="1"/>
  <c r="AA31" i="1"/>
  <c r="AA15" i="1"/>
  <c r="X37" i="1"/>
  <c r="Y37" i="1" s="1"/>
  <c r="X21" i="1"/>
  <c r="Y21" i="1" s="1"/>
  <c r="AA14" i="1"/>
  <c r="X22" i="1"/>
  <c r="Y22" i="1" s="1"/>
  <c r="X40" i="1"/>
  <c r="Y40" i="1" s="1"/>
  <c r="AA28" i="1"/>
  <c r="X35" i="1"/>
  <c r="Y35" i="1" s="1"/>
  <c r="X19" i="1"/>
  <c r="Y19" i="1" s="1"/>
  <c r="AA42" i="1"/>
  <c r="X18" i="1"/>
  <c r="Y18" i="1" s="1"/>
  <c r="X32" i="1"/>
  <c r="Y32" i="1" s="1"/>
  <c r="AA12" i="1"/>
  <c r="AA38" i="1"/>
  <c r="X24" i="1"/>
  <c r="Y24" i="1" s="1"/>
  <c r="X28" i="1"/>
  <c r="Y28" i="1" s="1"/>
  <c r="Z33" i="1"/>
  <c r="Z38" i="1"/>
  <c r="Z34" i="1"/>
  <c r="Z42" i="1"/>
  <c r="W38" i="1"/>
  <c r="AA20" i="1"/>
  <c r="Z12" i="1"/>
  <c r="Z13" i="1"/>
  <c r="Z15" i="1"/>
  <c r="W41" i="1"/>
  <c r="Z20" i="1"/>
  <c r="Z29" i="1"/>
  <c r="Z23" i="1"/>
  <c r="Z17" i="1"/>
  <c r="W42" i="1"/>
  <c r="Z28" i="1"/>
  <c r="Z31" i="1"/>
  <c r="Z21" i="1"/>
  <c r="Z16" i="1"/>
  <c r="Z41" i="1"/>
  <c r="Z19" i="1"/>
  <c r="Z36" i="1"/>
  <c r="Z14" i="1"/>
  <c r="Z39" i="1"/>
  <c r="Z37" i="1"/>
  <c r="Z24" i="1"/>
  <c r="Z18" i="1"/>
  <c r="Z27" i="1"/>
  <c r="Z30" i="1"/>
  <c r="Z32" i="1"/>
  <c r="AA40" i="1"/>
  <c r="X16" i="1"/>
  <c r="Y16" i="1" s="1"/>
  <c r="X12" i="1"/>
  <c r="Z26" i="1"/>
  <c r="Z35" i="1"/>
  <c r="Z25" i="1"/>
  <c r="W40" i="1"/>
  <c r="Z22" i="1"/>
  <c r="Z40" i="1"/>
  <c r="H51" i="1"/>
  <c r="H49" i="1"/>
  <c r="H47" i="1"/>
  <c r="H45" i="1"/>
  <c r="H50" i="1"/>
  <c r="H48" i="1"/>
  <c r="H46" i="1"/>
  <c r="H44" i="1"/>
  <c r="W20" i="1" l="1"/>
  <c r="W32" i="1"/>
  <c r="W36" i="1"/>
  <c r="W29" i="1"/>
  <c r="W30" i="1"/>
  <c r="W31" i="1"/>
  <c r="W17" i="1"/>
  <c r="W27" i="1"/>
  <c r="Y12" i="1"/>
  <c r="X48" i="1"/>
  <c r="F46" i="1" s="1"/>
  <c r="W39" i="1"/>
  <c r="Y15" i="1"/>
  <c r="W25" i="1"/>
  <c r="Y13" i="1"/>
  <c r="W26" i="1"/>
  <c r="W37" i="1"/>
  <c r="W28" i="1"/>
  <c r="W23" i="1"/>
  <c r="W33" i="1"/>
  <c r="W35" i="1"/>
  <c r="W24" i="1"/>
  <c r="W34" i="1"/>
  <c r="W21" i="1"/>
  <c r="W19" i="1"/>
  <c r="W12" i="1"/>
  <c r="W18" i="1"/>
  <c r="W22" i="1"/>
  <c r="W14" i="1"/>
  <c r="Z48" i="1"/>
  <c r="AA48" i="1"/>
  <c r="AA46" i="1"/>
  <c r="Y48" i="1"/>
  <c r="W16" i="1"/>
  <c r="X46" i="1" l="1"/>
  <c r="O18" i="1" s="1"/>
  <c r="Y46" i="1"/>
  <c r="O19" i="1" s="1"/>
  <c r="S20" i="1"/>
  <c r="W46" i="1"/>
  <c r="O20" i="1" s="1"/>
</calcChain>
</file>

<file path=xl/sharedStrings.xml><?xml version="1.0" encoding="utf-8"?>
<sst xmlns="http://schemas.openxmlformats.org/spreadsheetml/2006/main" count="124" uniqueCount="97">
  <si>
    <t>Total water treated this Month</t>
  </si>
  <si>
    <t>First</t>
  </si>
  <si>
    <t>Sec.</t>
  </si>
  <si>
    <t>Third</t>
  </si>
  <si>
    <t>Avg.</t>
  </si>
  <si>
    <t>Sodium Chlorite used this Month</t>
  </si>
  <si>
    <t>Monitoring</t>
  </si>
  <si>
    <t>Date(s):</t>
  </si>
  <si>
    <t>Max.</t>
  </si>
  <si>
    <t>Min.</t>
  </si>
  <si>
    <t xml:space="preserve">  No. of  Sets:</t>
  </si>
  <si>
    <t xml:space="preserve">     Date:</t>
  </si>
  <si>
    <t xml:space="preserve">Year: </t>
  </si>
  <si>
    <t xml:space="preserve">Report Month: </t>
  </si>
  <si>
    <t>Sets</t>
  </si>
  <si>
    <t>Full</t>
  </si>
  <si>
    <t xml:space="preserve">Booster Chlorination? </t>
  </si>
  <si>
    <t xml:space="preserve"> Date</t>
  </si>
  <si>
    <t>Acute MRDL</t>
  </si>
  <si>
    <t>Non Acute MRDL</t>
  </si>
  <si>
    <t>Compliance Evaluations</t>
  </si>
  <si>
    <t>Days in     the Month</t>
  </si>
  <si>
    <t>RAW DATA</t>
  </si>
  <si>
    <t>Chlorite Distribution Monitoring</t>
  </si>
  <si>
    <t>DIST</t>
  </si>
  <si>
    <t># &gt; Limit</t>
  </si>
  <si>
    <t xml:space="preserve">Public Notified? </t>
  </si>
  <si>
    <t xml:space="preserve">Public Notified?  </t>
  </si>
  <si>
    <t>CHLORINE DIOXIDE MONTHLY OPERATING REPORT</t>
  </si>
  <si>
    <t>FOR PUBLIC WATER SYSTEMS</t>
  </si>
  <si>
    <t>I certify that I am familiar with the information contained in this report and that, to the best of my knowledge, the information is true, complete, and accurate.</t>
  </si>
  <si>
    <t>The report is due the 10th of the following month</t>
  </si>
  <si>
    <t>ClO2</t>
  </si>
  <si>
    <t>ClO2 Distribution</t>
  </si>
  <si>
    <t>&gt;=0</t>
  </si>
  <si>
    <t>Criteria Table</t>
  </si>
  <si>
    <t>Chlorite</t>
  </si>
  <si>
    <t>Yes</t>
  </si>
  <si>
    <t>No</t>
  </si>
  <si>
    <t xml:space="preserve"> </t>
  </si>
  <si>
    <t>DATA SUMMARY</t>
  </si>
  <si>
    <t xml:space="preserve">  g/L chlorite</t>
  </si>
  <si>
    <t xml:space="preserve">  g/L chlorate</t>
  </si>
  <si>
    <t xml:space="preserve">  lbs.</t>
  </si>
  <si>
    <t xml:space="preserve">  MG</t>
  </si>
  <si>
    <t>1 to 3</t>
  </si>
  <si>
    <t>Chlorite Stock Solution</t>
  </si>
  <si>
    <t>Operator's Signature:</t>
  </si>
  <si>
    <t>DATE</t>
  </si>
  <si>
    <t>Near</t>
  </si>
  <si>
    <t>Far</t>
  </si>
  <si>
    <t>Chlorite Distribution</t>
  </si>
  <si>
    <t xml:space="preserve">TCEQ Notified? </t>
  </si>
  <si>
    <t>Year List</t>
  </si>
  <si>
    <t>Maybe so</t>
  </si>
  <si>
    <t>TCEQ Notified?</t>
  </si>
  <si>
    <t>Blank    Form</t>
  </si>
  <si>
    <t>`</t>
  </si>
  <si>
    <t>Drop-down   List</t>
  </si>
  <si>
    <t>MRDL</t>
  </si>
  <si>
    <t>Partial+Full</t>
  </si>
  <si>
    <t>Samples Collected</t>
  </si>
  <si>
    <t xml:space="preserve"> Written approval from TCEQ for</t>
  </si>
  <si>
    <t>Mon. Status</t>
  </si>
  <si>
    <t>Nonacute</t>
  </si>
  <si>
    <t>Chlorine Dioxide Summary</t>
  </si>
  <si>
    <t>Chlorite Summary</t>
  </si>
  <si>
    <t>Revised:</t>
  </si>
  <si>
    <t>Date:</t>
  </si>
  <si>
    <t>License No. &amp; Class:</t>
  </si>
  <si>
    <t xml:space="preserve"> reduced monitoring?</t>
  </si>
  <si>
    <t>EP</t>
  </si>
  <si>
    <r>
      <t>ClO</t>
    </r>
    <r>
      <rPr>
        <b/>
        <vertAlign val="subscript"/>
        <sz val="10"/>
        <rFont val="Calibri"/>
        <family val="2"/>
        <scheme val="minor"/>
      </rPr>
      <t>2</t>
    </r>
    <r>
      <rPr>
        <b/>
        <sz val="10"/>
        <rFont val="Calibri"/>
        <family val="2"/>
        <scheme val="minor"/>
      </rPr>
      <t xml:space="preserve"> Used?</t>
    </r>
  </si>
  <si>
    <r>
      <t>ClO</t>
    </r>
    <r>
      <rPr>
        <b/>
        <vertAlign val="subscript"/>
        <sz val="10"/>
        <rFont val="Calibri"/>
        <family val="2"/>
        <scheme val="minor"/>
      </rPr>
      <t>2</t>
    </r>
    <r>
      <rPr>
        <b/>
        <sz val="10"/>
        <rFont val="Calibri"/>
        <family val="2"/>
        <scheme val="minor"/>
      </rPr>
      <t xml:space="preserve"> Distribution</t>
    </r>
  </si>
  <si>
    <r>
      <t>GENERAL REMARKS ABOUT ClO</t>
    </r>
    <r>
      <rPr>
        <b/>
        <vertAlign val="subscript"/>
        <sz val="10"/>
        <rFont val="Calibri"/>
        <family val="2"/>
        <scheme val="minor"/>
      </rPr>
      <t>2</t>
    </r>
    <r>
      <rPr>
        <b/>
        <sz val="10"/>
        <rFont val="Calibri"/>
        <family val="2"/>
        <scheme val="minor"/>
      </rPr>
      <t xml:space="preserve"> GENERATOR</t>
    </r>
  </si>
  <si>
    <t xml:space="preserve">PWS  NAME: </t>
  </si>
  <si>
    <t xml:space="preserve">PWS  ID Number: </t>
  </si>
  <si>
    <t>Mid</t>
  </si>
  <si>
    <r>
      <t>ClO</t>
    </r>
    <r>
      <rPr>
        <b/>
        <vertAlign val="subscript"/>
        <sz val="10"/>
        <rFont val="Calibri"/>
        <family val="2"/>
        <scheme val="minor"/>
      </rPr>
      <t>2</t>
    </r>
    <r>
      <rPr>
        <b/>
        <sz val="10"/>
        <rFont val="Calibri"/>
        <family val="2"/>
        <scheme val="minor"/>
      </rPr>
      <t xml:space="preserve"> Monitoring</t>
    </r>
  </si>
  <si>
    <r>
      <t>ClO</t>
    </r>
    <r>
      <rPr>
        <b/>
        <vertAlign val="subscript"/>
        <sz val="10"/>
        <rFont val="Calibri"/>
        <family val="2"/>
        <scheme val="minor"/>
      </rPr>
      <t>2</t>
    </r>
    <r>
      <rPr>
        <b/>
        <vertAlign val="superscript"/>
        <sz val="10"/>
        <rFont val="Calibri"/>
        <family val="2"/>
        <scheme val="minor"/>
      </rPr>
      <t>-</t>
    </r>
    <r>
      <rPr>
        <b/>
        <sz val="10"/>
        <rFont val="Calibri"/>
        <family val="2"/>
        <scheme val="minor"/>
      </rPr>
      <t xml:space="preserve"> Monitoring</t>
    </r>
  </si>
  <si>
    <r>
      <t>ClO</t>
    </r>
    <r>
      <rPr>
        <b/>
        <vertAlign val="subscript"/>
        <sz val="10"/>
        <rFont val="Arial"/>
        <family val="2"/>
      </rPr>
      <t>2</t>
    </r>
    <r>
      <rPr>
        <b/>
        <sz val="10"/>
        <rFont val="Arial"/>
        <family val="2"/>
      </rPr>
      <t xml:space="preserve"> M/R</t>
    </r>
  </si>
  <si>
    <r>
      <t>ClO</t>
    </r>
    <r>
      <rPr>
        <b/>
        <vertAlign val="subscript"/>
        <sz val="10"/>
        <rFont val="Arial"/>
        <family val="2"/>
      </rPr>
      <t>2</t>
    </r>
    <r>
      <rPr>
        <b/>
        <vertAlign val="superscript"/>
        <sz val="14"/>
        <rFont val="Arial"/>
        <family val="2"/>
      </rPr>
      <t>--</t>
    </r>
    <r>
      <rPr>
        <b/>
        <sz val="10"/>
        <rFont val="Arial"/>
        <family val="2"/>
      </rPr>
      <t xml:space="preserve"> M/R</t>
    </r>
  </si>
  <si>
    <t>v9</t>
  </si>
  <si>
    <t>Number of Violations</t>
  </si>
  <si>
    <t>Chlorite M/R Violations</t>
  </si>
  <si>
    <t>Chlorine Dioxide Violations</t>
  </si>
  <si>
    <t>Note: MCL Violations TBD by the TCEQ</t>
  </si>
  <si>
    <r>
      <t>ClO</t>
    </r>
    <r>
      <rPr>
        <b/>
        <vertAlign val="subscript"/>
        <sz val="10"/>
        <rFont val="Calibri"/>
        <family val="2"/>
        <scheme val="minor"/>
      </rPr>
      <t>2</t>
    </r>
  </si>
  <si>
    <r>
      <t>ClO</t>
    </r>
    <r>
      <rPr>
        <b/>
        <vertAlign val="subscript"/>
        <sz val="10"/>
        <rFont val="Calibri"/>
        <family val="2"/>
        <scheme val="minor"/>
      </rPr>
      <t>2</t>
    </r>
    <r>
      <rPr>
        <b/>
        <sz val="10"/>
        <rFont val="Calibri"/>
        <family val="2"/>
        <scheme val="minor"/>
      </rPr>
      <t xml:space="preserve"> 
EP</t>
    </r>
  </si>
  <si>
    <t>Chlorite 
EP</t>
  </si>
  <si>
    <t>Telephone Number:</t>
  </si>
  <si>
    <t>TREATMENT PLANT NAME:</t>
  </si>
  <si>
    <t>TREATMENT PLANT NUMBER:</t>
  </si>
  <si>
    <t>CLO2MOR</t>
  </si>
  <si>
    <r>
      <rPr>
        <u/>
        <sz val="9"/>
        <rFont val="Arial"/>
        <family val="2"/>
      </rPr>
      <t>Regular Mail</t>
    </r>
    <r>
      <rPr>
        <sz val="9"/>
        <rFont val="Arial"/>
        <family val="2"/>
      </rPr>
      <t>: Submit report to TCEQ (MC-155), ATTN: Monthly Reports, P.O. Box 13087, Austin, TX 78711-3087</t>
    </r>
  </si>
  <si>
    <r>
      <rPr>
        <u/>
        <sz val="9"/>
        <rFont val="Arial"/>
        <family val="2"/>
      </rPr>
      <t>Certified Mail</t>
    </r>
    <r>
      <rPr>
        <sz val="9"/>
        <rFont val="Arial"/>
        <family val="2"/>
      </rPr>
      <t>: Submit report to TCEQ (MC-155), ATTN: Monthly Reports, 12100 Park 35 Circle, Austin, TX 78753</t>
    </r>
  </si>
  <si>
    <t>TCEQ-00690 (08/12/2021)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</si>
</sst>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quot;$&quot;#,##0_);\(&quot;$&quot;#,##0\)"/>
    <numFmt numFmtId="164" formatCode="0.0"/>
    <numFmt numFmtId="165" formatCode="0.E+00"/>
    <numFmt numFmtId="166" formatCode="0.00;[Red]&quot;!error&quot;;0.00;[Red]&quot;!error&quot;"/>
    <numFmt numFmtId="167" formatCode="[Red]&quot;!error&quot;;[Red]&quot;!error&quot;;[Red]&quot;!error&quot;"/>
    <numFmt numFmtId="168" formatCode="[Red][&lt;1]&quot;!error&quot;;[Red][&gt;3]&quot;!error&quot;;0;[Red]&quot;!error&quot;"/>
    <numFmt numFmtId="169" formatCode="[Red][&lt;0]&quot;!error&quot;;[Red][&lt;2000]&quot;!error&quot;;0000;[Red]&quot;!error&quot;"/>
    <numFmt numFmtId="170" formatCode="[Red][=-99]&quot;!error&quot;;0"/>
    <numFmt numFmtId="171" formatCode="0.000;[Red]&quot;!error&quot;;0.000;[Red]&quot;!error&quot;"/>
    <numFmt numFmtId="172" formatCode=";;;"/>
    <numFmt numFmtId="173" formatCode="[Red][=-99]&quot;!error&quot;;0.00"/>
    <numFmt numFmtId="174" formatCode="mm/dd/yy"/>
    <numFmt numFmtId="175" formatCode="mmmm\ d\,\ yyyy"/>
    <numFmt numFmtId="176" formatCode="m/d/yy"/>
    <numFmt numFmtId="178" formatCode="mm/dd/yy;@"/>
  </numFmts>
  <fonts count="35" x14ac:knownFonts="1">
    <font>
      <sz val="10"/>
      <name val="Arial"/>
    </font>
    <font>
      <b/>
      <sz val="18"/>
      <name val="Arial"/>
      <family val="2"/>
    </font>
    <font>
      <b/>
      <sz val="12"/>
      <name val="Arial"/>
      <family val="2"/>
    </font>
    <font>
      <sz val="12"/>
      <name val="Arial"/>
      <family val="2"/>
    </font>
    <font>
      <b/>
      <sz val="10"/>
      <name val="Arial"/>
      <family val="2"/>
    </font>
    <font>
      <sz val="8"/>
      <name val="Arial"/>
      <family val="2"/>
    </font>
    <font>
      <b/>
      <sz val="10"/>
      <name val="Arial"/>
      <family val="2"/>
    </font>
    <font>
      <b/>
      <vertAlign val="subscript"/>
      <sz val="10"/>
      <name val="Arial"/>
      <family val="2"/>
    </font>
    <font>
      <sz val="8"/>
      <name val="Arial"/>
      <family val="2"/>
    </font>
    <font>
      <b/>
      <sz val="9"/>
      <name val="Arial"/>
      <family val="2"/>
    </font>
    <font>
      <b/>
      <sz val="12"/>
      <name val="Arial"/>
      <family val="2"/>
    </font>
    <font>
      <sz val="9"/>
      <name val="Arial"/>
      <family val="2"/>
    </font>
    <font>
      <sz val="12"/>
      <name val="Arial"/>
      <family val="2"/>
    </font>
    <font>
      <b/>
      <sz val="16"/>
      <name val="Arial"/>
      <family val="2"/>
    </font>
    <font>
      <b/>
      <sz val="13"/>
      <name val="Arial"/>
      <family val="2"/>
    </font>
    <font>
      <sz val="10"/>
      <name val="Arial"/>
      <family val="2"/>
    </font>
    <font>
      <sz val="8"/>
      <color indexed="55"/>
      <name val="Arial"/>
      <family val="2"/>
    </font>
    <font>
      <b/>
      <vertAlign val="superscript"/>
      <sz val="14"/>
      <name val="Arial"/>
      <family val="2"/>
    </font>
    <font>
      <b/>
      <sz val="10"/>
      <color indexed="10"/>
      <name val="Arial"/>
      <family val="2"/>
    </font>
    <font>
      <b/>
      <sz val="18"/>
      <color indexed="10"/>
      <name val="Arial"/>
      <family val="2"/>
    </font>
    <font>
      <sz val="10"/>
      <name val="Arial"/>
      <family val="2"/>
    </font>
    <font>
      <b/>
      <sz val="16"/>
      <name val="Calibri"/>
      <family val="2"/>
      <scheme val="minor"/>
    </font>
    <font>
      <b/>
      <sz val="13"/>
      <name val="Calibri"/>
      <family val="2"/>
      <scheme val="minor"/>
    </font>
    <font>
      <b/>
      <sz val="14"/>
      <name val="Calibri"/>
      <family val="2"/>
      <scheme val="minor"/>
    </font>
    <font>
      <sz val="10"/>
      <name val="Calibri"/>
      <family val="2"/>
      <scheme val="minor"/>
    </font>
    <font>
      <sz val="12"/>
      <name val="Calibri"/>
      <family val="2"/>
      <scheme val="minor"/>
    </font>
    <font>
      <b/>
      <sz val="12"/>
      <name val="Calibri"/>
      <family val="2"/>
      <scheme val="minor"/>
    </font>
    <font>
      <b/>
      <sz val="10"/>
      <name val="Calibri"/>
      <family val="2"/>
      <scheme val="minor"/>
    </font>
    <font>
      <sz val="8"/>
      <name val="Calibri"/>
      <family val="2"/>
      <scheme val="minor"/>
    </font>
    <font>
      <b/>
      <vertAlign val="subscript"/>
      <sz val="10"/>
      <name val="Calibri"/>
      <family val="2"/>
      <scheme val="minor"/>
    </font>
    <font>
      <b/>
      <vertAlign val="superscript"/>
      <sz val="10"/>
      <name val="Calibri"/>
      <family val="2"/>
      <scheme val="minor"/>
    </font>
    <font>
      <b/>
      <sz val="10"/>
      <color indexed="10"/>
      <name val="Calibri"/>
      <family val="2"/>
      <scheme val="minor"/>
    </font>
    <font>
      <b/>
      <sz val="9"/>
      <name val="Calibri"/>
      <family val="2"/>
      <scheme val="minor"/>
    </font>
    <font>
      <sz val="11"/>
      <name val="Calibri"/>
      <family val="2"/>
      <scheme val="minor"/>
    </font>
    <font>
      <u/>
      <sz val="9"/>
      <name val="Arial"/>
      <family val="2"/>
    </font>
  </fonts>
  <fills count="16">
    <fill>
      <patternFill patternType="none"/>
    </fill>
    <fill>
      <patternFill patternType="gray125"/>
    </fill>
    <fill>
      <patternFill patternType="solid">
        <fgColor indexed="47"/>
        <bgColor indexed="9"/>
      </patternFill>
    </fill>
    <fill>
      <patternFill patternType="solid">
        <fgColor indexed="8"/>
        <bgColor indexed="9"/>
      </patternFill>
    </fill>
    <fill>
      <patternFill patternType="solid">
        <fgColor indexed="63"/>
        <bgColor indexed="9"/>
      </patternFill>
    </fill>
    <fill>
      <patternFill patternType="solid">
        <fgColor indexed="13"/>
        <bgColor indexed="9"/>
      </patternFill>
    </fill>
    <fill>
      <patternFill patternType="solid">
        <fgColor indexed="22"/>
        <bgColor indexed="9"/>
      </patternFill>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bgColor indexed="9"/>
      </patternFill>
    </fill>
    <fill>
      <patternFill patternType="solid">
        <fgColor theme="4" tint="0.59999389629810485"/>
        <bgColor indexed="64"/>
      </patternFill>
    </fill>
    <fill>
      <patternFill patternType="solid">
        <fgColor theme="0" tint="-4.9989318521683403E-2"/>
        <bgColor indexed="9"/>
      </patternFill>
    </fill>
    <fill>
      <patternFill patternType="solid">
        <fgColor theme="0" tint="-4.9989318521683403E-2"/>
        <bgColor indexed="64"/>
      </patternFill>
    </fill>
    <fill>
      <patternFill patternType="solid">
        <fgColor rgb="FFE3E3E3"/>
        <bgColor indexed="9"/>
      </patternFill>
    </fill>
    <fill>
      <patternFill patternType="solid">
        <fgColor rgb="FFE3E3E3"/>
        <bgColor indexed="64"/>
      </patternFill>
    </fill>
  </fills>
  <borders count="159">
    <border>
      <left/>
      <right/>
      <top/>
      <bottom/>
      <diagonal/>
    </border>
    <border>
      <left/>
      <right/>
      <top style="double">
        <color indexed="0"/>
      </top>
      <bottom/>
      <diagonal/>
    </border>
    <border>
      <left/>
      <right style="double">
        <color indexed="64"/>
      </right>
      <top/>
      <bottom/>
      <diagonal/>
    </border>
    <border>
      <left/>
      <right style="double">
        <color indexed="8"/>
      </right>
      <top style="double">
        <color indexed="8"/>
      </top>
      <bottom style="double">
        <color indexed="8"/>
      </bottom>
      <diagonal/>
    </border>
    <border>
      <left/>
      <right style="double">
        <color indexed="64"/>
      </right>
      <top style="medium">
        <color indexed="64"/>
      </top>
      <bottom style="thin">
        <color indexed="64"/>
      </bottom>
      <diagonal/>
    </border>
    <border>
      <left/>
      <right style="double">
        <color indexed="64"/>
      </right>
      <top/>
      <bottom style="thin">
        <color indexed="64"/>
      </bottom>
      <diagonal/>
    </border>
    <border>
      <left style="double">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double">
        <color indexed="64"/>
      </left>
      <right/>
      <top style="medium">
        <color indexed="64"/>
      </top>
      <bottom/>
      <diagonal/>
    </border>
    <border>
      <left/>
      <right/>
      <top style="medium">
        <color indexed="64"/>
      </top>
      <bottom/>
      <diagonal/>
    </border>
    <border>
      <left style="double">
        <color indexed="64"/>
      </left>
      <right/>
      <top/>
      <bottom/>
      <diagonal/>
    </border>
    <border>
      <left/>
      <right style="thin">
        <color indexed="2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style="double">
        <color indexed="64"/>
      </right>
      <top/>
      <bottom style="double">
        <color indexed="64"/>
      </bottom>
      <diagonal/>
    </border>
    <border>
      <left style="double">
        <color indexed="64"/>
      </left>
      <right style="thin">
        <color indexed="64"/>
      </right>
      <top style="medium">
        <color indexed="64"/>
      </top>
      <bottom style="thick">
        <color indexed="64"/>
      </bottom>
      <diagonal/>
    </border>
    <border>
      <left style="thin">
        <color indexed="64"/>
      </left>
      <right style="double">
        <color indexed="64"/>
      </right>
      <top style="medium">
        <color indexed="64"/>
      </top>
      <bottom style="thick">
        <color indexed="64"/>
      </bottom>
      <diagonal/>
    </border>
    <border>
      <left style="double">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ck">
        <color indexed="64"/>
      </bottom>
      <diagonal/>
    </border>
    <border>
      <left/>
      <right style="double">
        <color indexed="64"/>
      </right>
      <top style="medium">
        <color indexed="64"/>
      </top>
      <bottom style="thick">
        <color indexed="64"/>
      </bottom>
      <diagonal/>
    </border>
    <border>
      <left style="medium">
        <color indexed="64"/>
      </left>
      <right style="medium">
        <color indexed="64"/>
      </right>
      <top style="thick">
        <color indexed="64"/>
      </top>
      <bottom/>
      <diagonal/>
    </border>
    <border>
      <left style="medium">
        <color indexed="64"/>
      </left>
      <right/>
      <top style="thick">
        <color indexed="64"/>
      </top>
      <bottom/>
      <diagonal/>
    </border>
    <border>
      <left style="thin">
        <color indexed="64"/>
      </left>
      <right style="thin">
        <color indexed="64"/>
      </right>
      <top style="thick">
        <color indexed="64"/>
      </top>
      <bottom/>
      <diagonal/>
    </border>
    <border>
      <left style="thin">
        <color indexed="64"/>
      </left>
      <right style="medium">
        <color indexed="64"/>
      </right>
      <top style="thick">
        <color indexed="64"/>
      </top>
      <bottom/>
      <diagonal/>
    </border>
    <border>
      <left/>
      <right style="double">
        <color indexed="64"/>
      </right>
      <top style="thick">
        <color indexed="64"/>
      </top>
      <bottom/>
      <diagonal/>
    </border>
    <border>
      <left style="medium">
        <color indexed="64"/>
      </left>
      <right style="medium">
        <color indexed="64"/>
      </right>
      <top/>
      <bottom style="double">
        <color indexed="64"/>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double">
        <color indexed="64"/>
      </right>
      <top/>
      <bottom style="double">
        <color indexed="64"/>
      </bottom>
      <diagonal/>
    </border>
    <border>
      <left style="double">
        <color indexed="64"/>
      </left>
      <right/>
      <top style="medium">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double">
        <color indexed="64"/>
      </left>
      <right style="thin">
        <color indexed="64"/>
      </right>
      <top style="thin">
        <color indexed="64"/>
      </top>
      <bottom style="double">
        <color indexed="64"/>
      </bottom>
      <diagonal/>
    </border>
    <border>
      <left/>
      <right style="double">
        <color indexed="0"/>
      </right>
      <top/>
      <bottom style="double">
        <color indexed="64"/>
      </bottom>
      <diagonal/>
    </border>
    <border>
      <left/>
      <right style="double">
        <color indexed="8"/>
      </right>
      <top/>
      <bottom style="double">
        <color indexed="8"/>
      </bottom>
      <diagonal/>
    </border>
    <border>
      <left style="medium">
        <color indexed="64"/>
      </left>
      <right style="medium">
        <color indexed="64"/>
      </right>
      <top/>
      <bottom style="medium">
        <color indexed="64"/>
      </bottom>
      <diagonal/>
    </border>
    <border>
      <left style="double">
        <color indexed="64"/>
      </left>
      <right/>
      <top/>
      <bottom style="double">
        <color indexed="64"/>
      </bottom>
      <diagonal/>
    </border>
    <border>
      <left style="medium">
        <color indexed="64"/>
      </left>
      <right style="medium">
        <color indexed="64"/>
      </right>
      <top style="medium">
        <color indexed="64"/>
      </top>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style="medium">
        <color indexed="64"/>
      </right>
      <top style="medium">
        <color indexed="64"/>
      </top>
      <bottom style="hair">
        <color indexed="64"/>
      </bottom>
      <diagonal/>
    </border>
    <border>
      <left style="medium">
        <color indexed="64"/>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double">
        <color indexed="64"/>
      </bottom>
      <diagonal/>
    </border>
    <border>
      <left style="medium">
        <color indexed="64"/>
      </left>
      <right style="medium">
        <color indexed="64"/>
      </right>
      <top style="hair">
        <color indexed="64"/>
      </top>
      <bottom style="double">
        <color indexed="64"/>
      </bottom>
      <diagonal/>
    </border>
    <border>
      <left style="double">
        <color indexed="64"/>
      </left>
      <right style="thin">
        <color indexed="64"/>
      </right>
      <top style="thin">
        <color indexed="64"/>
      </top>
      <bottom/>
      <diagonal/>
    </border>
    <border>
      <left style="thin">
        <color indexed="64"/>
      </left>
      <right style="thin">
        <color indexed="64"/>
      </right>
      <top style="medium">
        <color indexed="64"/>
      </top>
      <bottom style="thick">
        <color indexed="64"/>
      </bottom>
      <diagonal/>
    </border>
    <border>
      <left style="thin">
        <color indexed="64"/>
      </left>
      <right style="thin">
        <color indexed="64"/>
      </right>
      <top/>
      <bottom/>
      <diagonal/>
    </border>
    <border>
      <left style="double">
        <color indexed="64"/>
      </left>
      <right style="medium">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style="medium">
        <color indexed="64"/>
      </right>
      <top style="double">
        <color indexed="64"/>
      </top>
      <bottom style="double">
        <color indexed="64"/>
      </bottom>
      <diagonal/>
    </border>
    <border>
      <left style="thin">
        <color indexed="64"/>
      </left>
      <right style="double">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double">
        <color indexed="64"/>
      </bottom>
      <diagonal/>
    </border>
    <border>
      <left style="double">
        <color indexed="64"/>
      </left>
      <right style="double">
        <color indexed="64"/>
      </right>
      <top/>
      <bottom/>
      <diagonal/>
    </border>
    <border>
      <left/>
      <right style="double">
        <color indexed="64"/>
      </right>
      <top/>
      <bottom style="medium">
        <color indexed="64"/>
      </bottom>
      <diagonal/>
    </border>
    <border>
      <left style="thin">
        <color indexed="64"/>
      </left>
      <right style="double">
        <color indexed="64"/>
      </right>
      <top style="thin">
        <color indexed="64"/>
      </top>
      <bottom style="medium">
        <color indexed="64"/>
      </bottom>
      <diagonal/>
    </border>
    <border>
      <left/>
      <right style="thin">
        <color indexed="64"/>
      </right>
      <top/>
      <bottom style="thin">
        <color indexed="64"/>
      </bottom>
      <diagonal/>
    </border>
    <border>
      <left/>
      <right style="thin">
        <color indexed="64"/>
      </right>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bottom style="thin">
        <color indexed="64"/>
      </bottom>
      <diagonal/>
    </border>
    <border>
      <left style="double">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double">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double">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double">
        <color indexed="64"/>
      </bottom>
      <diagonal/>
    </border>
    <border>
      <left/>
      <right/>
      <top style="double">
        <color indexed="8"/>
      </top>
      <bottom style="medium">
        <color indexed="8"/>
      </bottom>
      <diagonal/>
    </border>
    <border>
      <left/>
      <right style="double">
        <color indexed="8"/>
      </right>
      <top style="double">
        <color indexed="8"/>
      </top>
      <bottom style="medium">
        <color indexed="8"/>
      </bottom>
      <diagonal/>
    </border>
    <border>
      <left style="double">
        <color indexed="64"/>
      </left>
      <right/>
      <top style="thin">
        <color indexed="23"/>
      </top>
      <bottom style="double">
        <color indexed="64"/>
      </bottom>
      <diagonal/>
    </border>
    <border>
      <left/>
      <right/>
      <top style="thin">
        <color indexed="23"/>
      </top>
      <bottom style="double">
        <color indexed="64"/>
      </bottom>
      <diagonal/>
    </border>
    <border>
      <left style="double">
        <color indexed="64"/>
      </left>
      <right/>
      <top style="thin">
        <color indexed="23"/>
      </top>
      <bottom style="thin">
        <color indexed="23"/>
      </bottom>
      <diagonal/>
    </border>
    <border>
      <left/>
      <right/>
      <top style="thin">
        <color indexed="23"/>
      </top>
      <bottom style="thin">
        <color indexed="23"/>
      </bottom>
      <diagonal/>
    </border>
    <border>
      <left style="double">
        <color indexed="8"/>
      </left>
      <right/>
      <top style="double">
        <color indexed="8"/>
      </top>
      <bottom style="medium">
        <color indexed="8"/>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bottom style="thin">
        <color indexed="23"/>
      </bottom>
      <diagonal/>
    </border>
    <border>
      <left/>
      <right/>
      <top/>
      <bottom style="thin">
        <color indexed="23"/>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right/>
      <top style="medium">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double">
        <color indexed="64"/>
      </left>
      <right/>
      <top style="double">
        <color indexed="64"/>
      </top>
      <bottom style="double">
        <color indexed="64"/>
      </bottom>
      <diagonal/>
    </border>
    <border>
      <left style="medium">
        <color indexed="64"/>
      </left>
      <right/>
      <top style="double">
        <color indexed="64"/>
      </top>
      <bottom/>
      <diagonal/>
    </border>
    <border>
      <left/>
      <right style="double">
        <color indexed="64"/>
      </right>
      <top style="double">
        <color indexed="64"/>
      </top>
      <bottom/>
      <diagonal/>
    </border>
    <border>
      <left/>
      <right style="double">
        <color indexed="64"/>
      </right>
      <top style="thin">
        <color indexed="64"/>
      </top>
      <bottom style="double">
        <color indexed="64"/>
      </bottom>
      <diagonal/>
    </border>
    <border>
      <left/>
      <right/>
      <top style="thin">
        <color indexed="64"/>
      </top>
      <bottom style="medium">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double">
        <color indexed="8"/>
      </left>
      <right/>
      <top/>
      <bottom style="double">
        <color indexed="64"/>
      </bottom>
      <diagonal/>
    </border>
    <border>
      <left style="double">
        <color indexed="8"/>
      </left>
      <right/>
      <top/>
      <bottom style="double">
        <color indexed="8"/>
      </bottom>
      <diagonal/>
    </border>
    <border>
      <left/>
      <right/>
      <top/>
      <bottom style="double">
        <color indexed="8"/>
      </bottom>
      <diagonal/>
    </border>
    <border>
      <left/>
      <right/>
      <top style="medium">
        <color indexed="64"/>
      </top>
      <bottom style="medium">
        <color indexed="64"/>
      </bottom>
      <diagonal/>
    </border>
    <border>
      <left/>
      <right/>
      <top style="thin">
        <color indexed="64"/>
      </top>
      <bottom style="double">
        <color indexed="64"/>
      </bottom>
      <diagonal/>
    </border>
    <border>
      <left/>
      <right style="double">
        <color indexed="64"/>
      </right>
      <top style="medium">
        <color indexed="64"/>
      </top>
      <bottom style="medium">
        <color indexed="64"/>
      </bottom>
      <diagonal/>
    </border>
    <border>
      <left style="double">
        <color indexed="64"/>
      </left>
      <right/>
      <top style="thin">
        <color indexed="64"/>
      </top>
      <bottom style="double">
        <color indexed="64"/>
      </bottom>
      <diagonal/>
    </border>
    <border>
      <left style="thin">
        <color indexed="64"/>
      </left>
      <right/>
      <top style="medium">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style="medium">
        <color indexed="64"/>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
      <left style="double">
        <color indexed="64"/>
      </left>
      <right style="medium">
        <color indexed="64"/>
      </right>
      <top style="hair">
        <color indexed="64"/>
      </top>
      <bottom style="hair">
        <color indexed="64"/>
      </bottom>
      <diagonal/>
    </border>
    <border>
      <left style="double">
        <color indexed="64"/>
      </left>
      <right style="medium">
        <color indexed="64"/>
      </right>
      <top style="hair">
        <color indexed="64"/>
      </top>
      <bottom style="double">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double">
        <color indexed="64"/>
      </left>
      <right/>
      <top style="medium">
        <color indexed="64"/>
      </top>
      <bottom style="medium">
        <color indexed="64"/>
      </bottom>
      <diagonal/>
    </border>
    <border>
      <left style="double">
        <color indexed="64"/>
      </left>
      <right style="double">
        <color indexed="64"/>
      </right>
      <top style="hair">
        <color indexed="64"/>
      </top>
      <bottom style="hair">
        <color indexed="64"/>
      </bottom>
      <diagonal/>
    </border>
  </borders>
  <cellStyleXfs count="8">
    <xf numFmtId="0" fontId="0" fillId="0" borderId="0">
      <alignment vertical="top"/>
    </xf>
    <xf numFmtId="3" fontId="20" fillId="0" borderId="0" applyFont="0" applyFill="0" applyBorder="0" applyAlignment="0" applyProtection="0"/>
    <xf numFmtId="5" fontId="20" fillId="0" borderId="0" applyFont="0" applyFill="0" applyBorder="0" applyAlignment="0" applyProtection="0"/>
    <xf numFmtId="14" fontId="20" fillId="0" borderId="0" applyFont="0" applyFill="0" applyBorder="0" applyAlignment="0" applyProtection="0"/>
    <xf numFmtId="2" fontId="20" fillId="0" borderId="0" applyFont="0" applyFill="0" applyBorder="0" applyAlignment="0" applyProtection="0"/>
    <xf numFmtId="0" fontId="1" fillId="0" borderId="0" applyNumberFormat="0" applyFont="0" applyFill="0" applyAlignment="0" applyProtection="0"/>
    <xf numFmtId="0" fontId="2" fillId="0" borderId="0" applyNumberFormat="0" applyFont="0" applyFill="0" applyAlignment="0" applyProtection="0"/>
    <xf numFmtId="0" fontId="20" fillId="0" borderId="1" applyNumberFormat="0" applyFont="0" applyBorder="0" applyAlignment="0" applyProtection="0"/>
  </cellStyleXfs>
  <cellXfs count="384">
    <xf numFmtId="0" fontId="0" fillId="0" borderId="0" xfId="0" applyAlignment="1"/>
    <xf numFmtId="0" fontId="6" fillId="0" borderId="0" xfId="0" applyFont="1" applyAlignment="1">
      <alignment horizontal="center"/>
    </xf>
    <xf numFmtId="0" fontId="10" fillId="0" borderId="0" xfId="0" applyFont="1" applyFill="1" applyBorder="1" applyAlignment="1" applyProtection="1">
      <alignment horizontal="center"/>
      <protection locked="0"/>
    </xf>
    <xf numFmtId="0" fontId="0" fillId="0" borderId="0" xfId="0" applyFill="1" applyBorder="1" applyAlignment="1" applyProtection="1">
      <alignment horizontal="left"/>
      <protection locked="0"/>
    </xf>
    <xf numFmtId="0" fontId="0" fillId="0" borderId="0" xfId="0" applyAlignment="1">
      <alignment vertical="center"/>
    </xf>
    <xf numFmtId="1" fontId="19" fillId="5" borderId="55" xfId="0" applyNumberFormat="1" applyFont="1" applyFill="1" applyBorder="1" applyAlignment="1" applyProtection="1">
      <alignment horizontal="center"/>
      <protection locked="0"/>
    </xf>
    <xf numFmtId="0" fontId="0" fillId="0" borderId="0" xfId="0" applyAlignment="1" applyProtection="1"/>
    <xf numFmtId="0" fontId="6" fillId="0" borderId="0" xfId="0" applyFont="1" applyAlignment="1" applyProtection="1">
      <alignment horizontal="center"/>
    </xf>
    <xf numFmtId="0" fontId="0" fillId="0" borderId="0" xfId="0" applyBorder="1" applyAlignment="1" applyProtection="1"/>
    <xf numFmtId="0" fontId="0" fillId="0" borderId="0" xfId="0" applyNumberFormat="1" applyAlignment="1" applyProtection="1"/>
    <xf numFmtId="176" fontId="0" fillId="0" borderId="0" xfId="0" applyNumberFormat="1" applyAlignment="1" applyProtection="1"/>
    <xf numFmtId="0" fontId="0" fillId="0" borderId="0" xfId="0" applyAlignment="1" applyProtection="1">
      <alignment vertical="center"/>
    </xf>
    <xf numFmtId="0" fontId="6" fillId="0" borderId="74" xfId="0" applyFont="1" applyBorder="1" applyAlignment="1" applyProtection="1">
      <alignment horizontal="center" vertical="center" wrapText="1"/>
    </xf>
    <xf numFmtId="0" fontId="6" fillId="0" borderId="75" xfId="0" applyFont="1" applyBorder="1" applyAlignment="1" applyProtection="1">
      <alignment horizontal="center" vertical="center" wrapText="1"/>
    </xf>
    <xf numFmtId="0" fontId="6" fillId="0" borderId="76" xfId="0" applyFont="1" applyBorder="1" applyAlignment="1" applyProtection="1">
      <alignment horizontal="center" vertical="center" wrapText="1"/>
    </xf>
    <xf numFmtId="0" fontId="6" fillId="0" borderId="55" xfId="0" applyFont="1" applyBorder="1" applyAlignment="1" applyProtection="1">
      <alignment horizontal="center" vertical="center"/>
    </xf>
    <xf numFmtId="0" fontId="6" fillId="0" borderId="56" xfId="0" applyFont="1" applyBorder="1" applyAlignment="1" applyProtection="1">
      <alignment horizontal="center" vertical="center"/>
    </xf>
    <xf numFmtId="0" fontId="16" fillId="0" borderId="0" xfId="0" applyFont="1" applyFill="1" applyBorder="1" applyAlignment="1" applyProtection="1">
      <alignment horizontal="center" vertical="center" wrapText="1"/>
    </xf>
    <xf numFmtId="0" fontId="6" fillId="0" borderId="73" xfId="0" applyFont="1" applyBorder="1" applyAlignment="1" applyProtection="1">
      <alignment horizontal="center"/>
    </xf>
    <xf numFmtId="0" fontId="6" fillId="0" borderId="22" xfId="0" applyFont="1" applyBorder="1" applyAlignment="1" applyProtection="1">
      <alignment horizontal="center"/>
    </xf>
    <xf numFmtId="1" fontId="6" fillId="0" borderId="55" xfId="0" applyNumberFormat="1" applyFont="1" applyBorder="1" applyAlignment="1" applyProtection="1">
      <alignment horizontal="center"/>
    </xf>
    <xf numFmtId="1" fontId="6" fillId="0" borderId="56" xfId="0" applyNumberFormat="1" applyFont="1" applyBorder="1" applyAlignment="1" applyProtection="1">
      <alignment horizontal="center"/>
    </xf>
    <xf numFmtId="0" fontId="0" fillId="0" borderId="0" xfId="0" applyBorder="1" applyAlignment="1" applyProtection="1">
      <alignment horizontal="centerContinuous"/>
    </xf>
    <xf numFmtId="0" fontId="0" fillId="0" borderId="0" xfId="0" applyBorder="1" applyAlignment="1" applyProtection="1">
      <alignment vertical="center"/>
    </xf>
    <xf numFmtId="0" fontId="0" fillId="0" borderId="0" xfId="0" quotePrefix="1" applyAlignment="1" applyProtection="1"/>
    <xf numFmtId="0" fontId="4" fillId="0" borderId="0" xfId="0" applyFont="1" applyBorder="1" applyAlignment="1" applyProtection="1">
      <alignment vertical="center"/>
    </xf>
    <xf numFmtId="0" fontId="0" fillId="0" borderId="0" xfId="0" applyFill="1" applyBorder="1" applyAlignment="1" applyProtection="1"/>
    <xf numFmtId="0" fontId="6" fillId="0" borderId="0" xfId="0" applyFont="1" applyFill="1" applyBorder="1" applyAlignment="1" applyProtection="1"/>
    <xf numFmtId="0" fontId="6" fillId="0" borderId="0" xfId="0" applyFont="1" applyFill="1" applyBorder="1" applyAlignment="1" applyProtection="1">
      <alignment horizontal="center"/>
    </xf>
    <xf numFmtId="0" fontId="6" fillId="0" borderId="2" xfId="0" applyFont="1" applyFill="1" applyBorder="1" applyAlignment="1" applyProtection="1">
      <alignment horizontal="center"/>
    </xf>
    <xf numFmtId="165" fontId="6" fillId="0" borderId="0" xfId="0" applyNumberFormat="1" applyFont="1" applyFill="1" applyBorder="1" applyAlignment="1" applyProtection="1">
      <alignment horizontal="center"/>
    </xf>
    <xf numFmtId="0" fontId="6" fillId="0" borderId="0" xfId="0" applyFont="1" applyFill="1" applyBorder="1" applyAlignment="1" applyProtection="1">
      <alignment horizontal="center" vertical="center"/>
    </xf>
    <xf numFmtId="1" fontId="10" fillId="0" borderId="0" xfId="0" applyNumberFormat="1" applyFont="1" applyFill="1" applyBorder="1" applyAlignment="1" applyProtection="1">
      <alignment horizontal="center"/>
    </xf>
    <xf numFmtId="0" fontId="10" fillId="0" borderId="0" xfId="0" applyFont="1" applyFill="1" applyBorder="1" applyAlignment="1" applyProtection="1">
      <alignment horizontal="center"/>
    </xf>
    <xf numFmtId="0" fontId="6" fillId="0" borderId="45" xfId="0" applyFont="1" applyFill="1" applyBorder="1" applyAlignment="1" applyProtection="1">
      <alignment horizontal="center"/>
    </xf>
    <xf numFmtId="0" fontId="6" fillId="0" borderId="92" xfId="0" applyFont="1" applyBorder="1" applyAlignment="1" applyProtection="1">
      <alignment horizontal="center"/>
    </xf>
    <xf numFmtId="0" fontId="6" fillId="0" borderId="92" xfId="0" applyFont="1" applyFill="1" applyBorder="1" applyAlignment="1" applyProtection="1">
      <alignment horizontal="center"/>
    </xf>
    <xf numFmtId="0" fontId="0" fillId="0" borderId="0" xfId="0" applyFont="1" applyAlignment="1" applyProtection="1">
      <alignment horizontal="left"/>
    </xf>
    <xf numFmtId="0" fontId="6" fillId="0" borderId="90" xfId="0" applyFont="1" applyFill="1" applyBorder="1" applyAlignment="1" applyProtection="1">
      <alignment horizontal="center"/>
    </xf>
    <xf numFmtId="0" fontId="6" fillId="0" borderId="89" xfId="0" applyFont="1" applyFill="1" applyBorder="1" applyAlignment="1" applyProtection="1">
      <alignment horizontal="center"/>
    </xf>
    <xf numFmtId="0" fontId="6" fillId="0" borderId="88" xfId="0" applyFont="1" applyFill="1" applyBorder="1" applyAlignment="1" applyProtection="1">
      <alignment horizontal="center"/>
    </xf>
    <xf numFmtId="0" fontId="6" fillId="0" borderId="94" xfId="0" applyFont="1" applyFill="1" applyBorder="1" applyAlignment="1" applyProtection="1">
      <alignment horizontal="center"/>
    </xf>
    <xf numFmtId="0" fontId="6" fillId="0" borderId="95" xfId="0" applyFont="1" applyFill="1" applyBorder="1" applyAlignment="1" applyProtection="1">
      <alignment horizontal="center"/>
    </xf>
    <xf numFmtId="0" fontId="6" fillId="0" borderId="83" xfId="0" applyFont="1" applyFill="1" applyBorder="1" applyAlignment="1" applyProtection="1">
      <alignment horizontal="center"/>
    </xf>
    <xf numFmtId="0" fontId="6" fillId="0" borderId="97" xfId="0" applyFont="1" applyFill="1" applyBorder="1" applyAlignment="1" applyProtection="1">
      <alignment horizontal="center"/>
    </xf>
    <xf numFmtId="0" fontId="6" fillId="0" borderId="96" xfId="0" applyFont="1" applyFill="1" applyBorder="1" applyAlignment="1" applyProtection="1">
      <alignment horizontal="center"/>
    </xf>
    <xf numFmtId="0" fontId="6" fillId="4" borderId="15" xfId="0" applyFont="1" applyFill="1" applyBorder="1" applyAlignment="1" applyProtection="1">
      <alignment horizontal="center"/>
    </xf>
    <xf numFmtId="0" fontId="6" fillId="0" borderId="93" xfId="0" applyFont="1" applyFill="1" applyBorder="1" applyAlignment="1" applyProtection="1">
      <alignment horizontal="center"/>
    </xf>
    <xf numFmtId="0" fontId="6" fillId="0" borderId="5" xfId="0" applyFont="1" applyFill="1" applyBorder="1" applyAlignment="1" applyProtection="1">
      <alignment horizontal="center"/>
    </xf>
    <xf numFmtId="0" fontId="6" fillId="4" borderId="53" xfId="0" applyFont="1" applyFill="1" applyBorder="1" applyAlignment="1" applyProtection="1">
      <alignment horizontal="center"/>
    </xf>
    <xf numFmtId="0" fontId="6" fillId="0" borderId="91" xfId="0" applyFont="1" applyFill="1" applyBorder="1" applyAlignment="1" applyProtection="1">
      <alignment horizontal="center"/>
    </xf>
    <xf numFmtId="0" fontId="6" fillId="0" borderId="99" xfId="0" applyFont="1" applyFill="1" applyBorder="1" applyAlignment="1" applyProtection="1">
      <alignment horizontal="center"/>
    </xf>
    <xf numFmtId="0" fontId="6" fillId="0" borderId="85" xfId="0" applyFont="1" applyFill="1" applyBorder="1" applyAlignment="1" applyProtection="1">
      <alignment horizontal="center"/>
    </xf>
    <xf numFmtId="0" fontId="4" fillId="0" borderId="50" xfId="0" applyFont="1" applyFill="1" applyBorder="1" applyAlignment="1" applyProtection="1">
      <alignment vertical="center"/>
    </xf>
    <xf numFmtId="0" fontId="4" fillId="0" borderId="51" xfId="0" applyFont="1" applyFill="1" applyBorder="1" applyAlignment="1" applyProtection="1">
      <alignment vertical="center"/>
    </xf>
    <xf numFmtId="0" fontId="6" fillId="0" borderId="0" xfId="0" applyFont="1" applyAlignment="1" applyProtection="1"/>
    <xf numFmtId="0" fontId="6" fillId="0" borderId="29" xfId="0" applyFont="1" applyBorder="1" applyAlignment="1" applyProtection="1">
      <alignment horizontal="center"/>
    </xf>
    <xf numFmtId="0" fontId="6" fillId="0" borderId="31" xfId="0" applyFont="1" applyBorder="1" applyAlignment="1" applyProtection="1">
      <alignment horizontal="center"/>
    </xf>
    <xf numFmtId="0" fontId="6" fillId="0" borderId="32" xfId="0" applyFont="1" applyBorder="1" applyAlignment="1" applyProtection="1">
      <alignment horizontal="center"/>
    </xf>
    <xf numFmtId="0" fontId="6" fillId="0" borderId="33" xfId="0" applyFont="1" applyBorder="1" applyAlignment="1" applyProtection="1">
      <alignment horizontal="center"/>
    </xf>
    <xf numFmtId="0" fontId="6" fillId="0" borderId="35" xfId="0" applyFont="1" applyBorder="1" applyAlignment="1" applyProtection="1">
      <alignment horizontal="center"/>
    </xf>
    <xf numFmtId="172" fontId="6" fillId="0" borderId="37" xfId="0" applyNumberFormat="1" applyFont="1" applyBorder="1" applyAlignment="1" applyProtection="1">
      <alignment horizontal="center"/>
    </xf>
    <xf numFmtId="172" fontId="6" fillId="0" borderId="38" xfId="0" applyNumberFormat="1" applyFont="1" applyBorder="1" applyAlignment="1" applyProtection="1">
      <alignment horizontal="center"/>
    </xf>
    <xf numFmtId="172" fontId="6" fillId="0" borderId="39" xfId="0" applyNumberFormat="1" applyFont="1" applyBorder="1" applyAlignment="1" applyProtection="1">
      <alignment horizontal="center"/>
    </xf>
    <xf numFmtId="172" fontId="0" fillId="0" borderId="40" xfId="0" applyNumberFormat="1" applyBorder="1" applyAlignment="1" applyProtection="1"/>
    <xf numFmtId="0" fontId="0" fillId="0" borderId="0" xfId="0" applyAlignment="1" applyProtection="1">
      <alignment horizontal="right"/>
    </xf>
    <xf numFmtId="0" fontId="6" fillId="0" borderId="41" xfId="0" applyFont="1" applyBorder="1" applyAlignment="1" applyProtection="1">
      <alignment horizontal="center"/>
    </xf>
    <xf numFmtId="0" fontId="6" fillId="0" borderId="42" xfId="0" applyFont="1" applyBorder="1" applyAlignment="1" applyProtection="1">
      <alignment horizontal="center"/>
    </xf>
    <xf numFmtId="0" fontId="6" fillId="0" borderId="43" xfId="0" applyFont="1" applyBorder="1" applyAlignment="1" applyProtection="1">
      <alignment horizontal="center"/>
    </xf>
    <xf numFmtId="0" fontId="6" fillId="0" borderId="44" xfId="0" applyFont="1" applyBorder="1" applyAlignment="1" applyProtection="1">
      <alignment horizontal="center"/>
    </xf>
    <xf numFmtId="0" fontId="6" fillId="0" borderId="45" xfId="0" applyFont="1" applyBorder="1" applyAlignment="1" applyProtection="1">
      <alignment horizontal="center"/>
    </xf>
    <xf numFmtId="0" fontId="6" fillId="0" borderId="0" xfId="0" applyNumberFormat="1" applyFont="1" applyBorder="1" applyAlignment="1" applyProtection="1">
      <alignment horizontal="center"/>
    </xf>
    <xf numFmtId="0" fontId="6" fillId="0" borderId="0" xfId="0" applyNumberFormat="1" applyFont="1" applyAlignment="1" applyProtection="1">
      <alignment horizontal="center"/>
    </xf>
    <xf numFmtId="0" fontId="15" fillId="0" borderId="0" xfId="0" applyNumberFormat="1" applyFont="1" applyAlignment="1" applyProtection="1"/>
    <xf numFmtId="0" fontId="8" fillId="0" borderId="0" xfId="0" applyFont="1" applyAlignment="1" applyProtection="1">
      <alignment horizontal="right"/>
    </xf>
    <xf numFmtId="0" fontId="15" fillId="0" borderId="0" xfId="0" applyFont="1" applyAlignment="1" applyProtection="1"/>
    <xf numFmtId="0" fontId="23" fillId="7" borderId="0" xfId="0" applyFont="1" applyFill="1" applyBorder="1" applyAlignment="1" applyProtection="1">
      <alignment horizontal="center" vertical="center"/>
    </xf>
    <xf numFmtId="0" fontId="25" fillId="7" borderId="0" xfId="0" applyFont="1" applyFill="1" applyAlignment="1" applyProtection="1">
      <alignment horizontal="right"/>
    </xf>
    <xf numFmtId="0" fontId="26" fillId="7" borderId="0" xfId="0" applyFont="1" applyFill="1" applyBorder="1" applyAlignment="1" applyProtection="1">
      <alignment horizontal="right" vertical="center" wrapText="1"/>
    </xf>
    <xf numFmtId="0" fontId="26" fillId="7" borderId="0" xfId="0" applyFont="1" applyFill="1" applyBorder="1" applyAlignment="1" applyProtection="1">
      <alignment horizontal="left" wrapText="1"/>
    </xf>
    <xf numFmtId="0" fontId="24" fillId="7" borderId="0" xfId="0" applyFont="1" applyFill="1" applyAlignment="1" applyProtection="1">
      <alignment vertical="center"/>
    </xf>
    <xf numFmtId="0" fontId="26" fillId="7" borderId="0" xfId="0" applyFont="1" applyFill="1" applyBorder="1" applyAlignment="1" applyProtection="1">
      <alignment horizontal="left"/>
    </xf>
    <xf numFmtId="0" fontId="26" fillId="7" borderId="0" xfId="0" applyFont="1" applyFill="1" applyBorder="1" applyAlignment="1" applyProtection="1">
      <alignment horizontal="right"/>
    </xf>
    <xf numFmtId="0" fontId="28" fillId="7" borderId="0" xfId="0" applyFont="1" applyFill="1" applyAlignment="1" applyProtection="1">
      <alignment vertical="center"/>
    </xf>
    <xf numFmtId="0" fontId="24" fillId="7" borderId="0" xfId="0" quotePrefix="1" applyFont="1" applyFill="1" applyAlignment="1" applyProtection="1">
      <alignment vertical="center"/>
    </xf>
    <xf numFmtId="0" fontId="28" fillId="7" borderId="0" xfId="0" applyFont="1" applyFill="1" applyBorder="1" applyAlignment="1" applyProtection="1">
      <alignment vertical="center"/>
    </xf>
    <xf numFmtId="0" fontId="26" fillId="7" borderId="0" xfId="0" applyFont="1" applyFill="1" applyBorder="1" applyAlignment="1" applyProtection="1">
      <alignment vertical="center"/>
    </xf>
    <xf numFmtId="0" fontId="24" fillId="7" borderId="0" xfId="0" applyFont="1" applyFill="1" applyBorder="1" applyAlignment="1" applyProtection="1">
      <alignment vertical="center"/>
    </xf>
    <xf numFmtId="0" fontId="24" fillId="7" borderId="0" xfId="0" quotePrefix="1" applyFont="1" applyFill="1" applyBorder="1" applyAlignment="1" applyProtection="1">
      <alignment vertical="center"/>
    </xf>
    <xf numFmtId="0" fontId="24" fillId="7" borderId="0" xfId="0" applyFont="1" applyFill="1" applyAlignment="1" applyProtection="1">
      <alignment horizontal="left" vertical="center"/>
    </xf>
    <xf numFmtId="0" fontId="27" fillId="2" borderId="117" xfId="0" applyFont="1" applyFill="1" applyBorder="1" applyAlignment="1" applyProtection="1">
      <alignment horizontal="center" vertical="center"/>
    </xf>
    <xf numFmtId="0" fontId="27" fillId="2" borderId="118" xfId="0" applyFont="1" applyFill="1" applyBorder="1" applyAlignment="1" applyProtection="1">
      <alignment horizontal="center" vertical="center"/>
    </xf>
    <xf numFmtId="0" fontId="27" fillId="2" borderId="119" xfId="0" applyFont="1" applyFill="1" applyBorder="1" applyAlignment="1" applyProtection="1">
      <alignment horizontal="center" vertical="center"/>
    </xf>
    <xf numFmtId="0" fontId="24" fillId="0" borderId="0" xfId="0" applyFont="1" applyAlignment="1" applyProtection="1">
      <alignment vertical="center"/>
    </xf>
    <xf numFmtId="0" fontId="27" fillId="2" borderId="148" xfId="0" applyFont="1" applyFill="1" applyBorder="1" applyAlignment="1" applyProtection="1">
      <alignment horizontal="center" vertical="center"/>
    </xf>
    <xf numFmtId="0" fontId="27" fillId="2" borderId="149" xfId="0" applyFont="1" applyFill="1" applyBorder="1" applyAlignment="1" applyProtection="1">
      <alignment horizontal="center" vertical="center"/>
    </xf>
    <xf numFmtId="0" fontId="27" fillId="2" borderId="10" xfId="0" applyFont="1" applyFill="1" applyBorder="1" applyAlignment="1" applyProtection="1">
      <alignment horizontal="center" vertical="center"/>
    </xf>
    <xf numFmtId="0" fontId="27" fillId="2" borderId="11" xfId="0" applyFont="1" applyFill="1" applyBorder="1" applyAlignment="1" applyProtection="1">
      <alignment horizontal="center" vertical="center"/>
    </xf>
    <xf numFmtId="0" fontId="27" fillId="2" borderId="12" xfId="0" applyFont="1" applyFill="1" applyBorder="1" applyAlignment="1" applyProtection="1">
      <alignment horizontal="center" vertical="center" wrapText="1"/>
    </xf>
    <xf numFmtId="0" fontId="27" fillId="2" borderId="62" xfId="0" applyFont="1" applyFill="1" applyBorder="1" applyAlignment="1" applyProtection="1">
      <alignment horizontal="center" vertical="center" wrapText="1"/>
    </xf>
    <xf numFmtId="0" fontId="27" fillId="2" borderId="63" xfId="0" applyFont="1" applyFill="1" applyBorder="1" applyAlignment="1" applyProtection="1">
      <alignment horizontal="center" vertical="center" wrapText="1"/>
    </xf>
    <xf numFmtId="0" fontId="27" fillId="0" borderId="46" xfId="0" applyFont="1" applyFill="1" applyBorder="1" applyAlignment="1" applyProtection="1">
      <alignment horizontal="center" vertical="center"/>
    </xf>
    <xf numFmtId="2" fontId="24" fillId="0" borderId="64" xfId="0" applyNumberFormat="1" applyFont="1" applyFill="1" applyBorder="1" applyAlignment="1" applyProtection="1">
      <alignment horizontal="right" vertical="center"/>
      <protection locked="0"/>
    </xf>
    <xf numFmtId="166" fontId="24" fillId="0" borderId="7" xfId="0" applyNumberFormat="1" applyFont="1" applyFill="1" applyBorder="1" applyAlignment="1" applyProtection="1">
      <alignment horizontal="right" vertical="center"/>
      <protection locked="0"/>
    </xf>
    <xf numFmtId="2" fontId="24" fillId="0" borderId="65" xfId="0" applyNumberFormat="1" applyFont="1" applyFill="1" applyBorder="1" applyAlignment="1" applyProtection="1">
      <alignment horizontal="right" vertical="center"/>
      <protection locked="0"/>
    </xf>
    <xf numFmtId="0" fontId="24" fillId="0" borderId="78" xfId="0" applyNumberFormat="1" applyFont="1" applyFill="1" applyBorder="1" applyAlignment="1" applyProtection="1">
      <alignment horizontal="center" vertical="center"/>
      <protection locked="0"/>
    </xf>
    <xf numFmtId="1" fontId="24" fillId="0" borderId="7" xfId="0" applyNumberFormat="1" applyFont="1" applyFill="1" applyBorder="1" applyAlignment="1" applyProtection="1">
      <alignment horizontal="center" vertical="center"/>
      <protection locked="0"/>
    </xf>
    <xf numFmtId="1" fontId="24" fillId="0" borderId="77" xfId="0" applyNumberFormat="1" applyFont="1" applyFill="1" applyBorder="1" applyAlignment="1" applyProtection="1">
      <alignment horizontal="center" vertical="center"/>
      <protection locked="0"/>
    </xf>
    <xf numFmtId="0" fontId="27" fillId="0" borderId="47" xfId="0" applyFont="1" applyFill="1" applyBorder="1" applyAlignment="1" applyProtection="1">
      <alignment horizontal="center" vertical="center"/>
    </xf>
    <xf numFmtId="2" fontId="24" fillId="0" borderId="66" xfId="0" applyNumberFormat="1" applyFont="1" applyFill="1" applyBorder="1" applyAlignment="1" applyProtection="1">
      <alignment horizontal="right" vertical="center"/>
      <protection locked="0"/>
    </xf>
    <xf numFmtId="166" fontId="24" fillId="0" borderId="8" xfId="0" applyNumberFormat="1" applyFont="1" applyFill="1" applyBorder="1" applyAlignment="1" applyProtection="1">
      <alignment horizontal="right" vertical="center"/>
      <protection locked="0"/>
    </xf>
    <xf numFmtId="166" fontId="24" fillId="0" borderId="9" xfId="0" applyNumberFormat="1" applyFont="1" applyFill="1" applyBorder="1" applyAlignment="1" applyProtection="1">
      <alignment horizontal="right" vertical="center"/>
      <protection locked="0"/>
    </xf>
    <xf numFmtId="2" fontId="24" fillId="0" borderId="67" xfId="0" applyNumberFormat="1" applyFont="1" applyFill="1" applyBorder="1" applyAlignment="1" applyProtection="1">
      <alignment horizontal="right" vertical="center"/>
      <protection locked="0"/>
    </xf>
    <xf numFmtId="0" fontId="24" fillId="0" borderId="57" xfId="0" applyNumberFormat="1" applyFont="1" applyFill="1" applyBorder="1" applyAlignment="1" applyProtection="1">
      <alignment horizontal="center" vertical="center"/>
      <protection locked="0"/>
    </xf>
    <xf numFmtId="1" fontId="24" fillId="0" borderId="9" xfId="0" applyNumberFormat="1" applyFont="1" applyFill="1" applyBorder="1" applyAlignment="1" applyProtection="1">
      <alignment horizontal="center" vertical="center"/>
      <protection locked="0"/>
    </xf>
    <xf numFmtId="1" fontId="24" fillId="0" borderId="79" xfId="0" applyNumberFormat="1" applyFont="1" applyFill="1" applyBorder="1" applyAlignment="1" applyProtection="1">
      <alignment horizontal="center" vertical="center"/>
      <protection locked="0"/>
    </xf>
    <xf numFmtId="170" fontId="27" fillId="0" borderId="28" xfId="0" quotePrefix="1" applyNumberFormat="1" applyFont="1" applyFill="1" applyBorder="1" applyAlignment="1" applyProtection="1">
      <alignment horizontal="center" vertical="center"/>
    </xf>
    <xf numFmtId="170" fontId="27" fillId="0" borderId="5" xfId="0" applyNumberFormat="1" applyFont="1" applyFill="1" applyBorder="1" applyAlignment="1" applyProtection="1">
      <alignment horizontal="center" vertical="center"/>
    </xf>
    <xf numFmtId="170" fontId="27" fillId="0" borderId="82" xfId="0" applyNumberFormat="1" applyFont="1" applyFill="1" applyBorder="1" applyAlignment="1" applyProtection="1">
      <alignment horizontal="center" vertical="center"/>
    </xf>
    <xf numFmtId="170" fontId="27" fillId="0" borderId="83" xfId="0" applyNumberFormat="1" applyFont="1" applyFill="1" applyBorder="1" applyAlignment="1" applyProtection="1">
      <alignment horizontal="center" vertical="center"/>
    </xf>
    <xf numFmtId="166" fontId="24" fillId="0" borderId="57" xfId="0" applyNumberFormat="1" applyFont="1" applyFill="1" applyBorder="1" applyAlignment="1" applyProtection="1">
      <alignment horizontal="right" vertical="center"/>
      <protection locked="0"/>
    </xf>
    <xf numFmtId="166" fontId="24" fillId="0" borderId="58" xfId="0" applyNumberFormat="1" applyFont="1" applyFill="1" applyBorder="1" applyAlignment="1" applyProtection="1">
      <alignment horizontal="right" vertical="center"/>
      <protection locked="0"/>
    </xf>
    <xf numFmtId="0" fontId="27" fillId="0" borderId="48" xfId="0" applyFont="1" applyFill="1" applyBorder="1" applyAlignment="1" applyProtection="1">
      <alignment horizontal="center" vertical="center"/>
    </xf>
    <xf numFmtId="2" fontId="24" fillId="0" borderId="68" xfId="0" applyNumberFormat="1" applyFont="1" applyFill="1" applyBorder="1" applyAlignment="1" applyProtection="1">
      <alignment horizontal="right" vertical="center"/>
      <protection locked="0"/>
    </xf>
    <xf numFmtId="166" fontId="24" fillId="0" borderId="59" xfId="0" applyNumberFormat="1" applyFont="1" applyFill="1" applyBorder="1" applyAlignment="1" applyProtection="1">
      <alignment horizontal="right" vertical="center"/>
      <protection locked="0"/>
    </xf>
    <xf numFmtId="166" fontId="24" fillId="0" borderId="60" xfId="0" applyNumberFormat="1" applyFont="1" applyFill="1" applyBorder="1" applyAlignment="1" applyProtection="1">
      <alignment horizontal="right" vertical="center"/>
      <protection locked="0"/>
    </xf>
    <xf numFmtId="166" fontId="24" fillId="0" borderId="61" xfId="0" applyNumberFormat="1" applyFont="1" applyFill="1" applyBorder="1" applyAlignment="1" applyProtection="1">
      <alignment horizontal="right" vertical="center"/>
      <protection locked="0"/>
    </xf>
    <xf numFmtId="2" fontId="24" fillId="0" borderId="69" xfId="0" applyNumberFormat="1" applyFont="1" applyFill="1" applyBorder="1" applyAlignment="1" applyProtection="1">
      <alignment horizontal="right" vertical="center"/>
      <protection locked="0"/>
    </xf>
    <xf numFmtId="0" fontId="24" fillId="0" borderId="59" xfId="0" applyNumberFormat="1" applyFont="1" applyFill="1" applyBorder="1" applyAlignment="1" applyProtection="1">
      <alignment horizontal="center" vertical="center"/>
      <protection locked="0"/>
    </xf>
    <xf numFmtId="1" fontId="24" fillId="0" borderId="60" xfId="0" applyNumberFormat="1" applyFont="1" applyFill="1" applyBorder="1" applyAlignment="1" applyProtection="1">
      <alignment horizontal="center" vertical="center"/>
      <protection locked="0"/>
    </xf>
    <xf numFmtId="1" fontId="24" fillId="0" borderId="80" xfId="0" applyNumberFormat="1" applyFont="1" applyFill="1" applyBorder="1" applyAlignment="1" applyProtection="1">
      <alignment horizontal="center" vertical="center"/>
      <protection locked="0"/>
    </xf>
    <xf numFmtId="0" fontId="25" fillId="3" borderId="13" xfId="0" applyFont="1" applyFill="1" applyBorder="1" applyAlignment="1" applyProtection="1">
      <alignment vertical="center"/>
    </xf>
    <xf numFmtId="0" fontId="25" fillId="3" borderId="14" xfId="0" applyFont="1" applyFill="1" applyBorder="1" applyAlignment="1" applyProtection="1">
      <alignment vertical="center"/>
    </xf>
    <xf numFmtId="0" fontId="25" fillId="3" borderId="15" xfId="0" applyFont="1" applyFill="1" applyBorder="1" applyAlignment="1" applyProtection="1">
      <alignment vertical="center"/>
    </xf>
    <xf numFmtId="0" fontId="25" fillId="3" borderId="0" xfId="0" applyFont="1" applyFill="1" applyBorder="1" applyAlignment="1" applyProtection="1">
      <alignment vertical="center"/>
    </xf>
    <xf numFmtId="0" fontId="27" fillId="2" borderId="16" xfId="0" applyFont="1" applyFill="1" applyBorder="1" applyAlignment="1" applyProtection="1">
      <alignment vertical="center"/>
    </xf>
    <xf numFmtId="0" fontId="27" fillId="2" borderId="17" xfId="0" applyFont="1" applyFill="1" applyBorder="1" applyAlignment="1" applyProtection="1">
      <alignment vertical="center"/>
    </xf>
    <xf numFmtId="170" fontId="27" fillId="0" borderId="18" xfId="0" quotePrefix="1" applyNumberFormat="1" applyFont="1" applyFill="1" applyBorder="1" applyAlignment="1" applyProtection="1">
      <alignment horizontal="center" vertical="center"/>
    </xf>
    <xf numFmtId="0" fontId="25" fillId="3" borderId="19" xfId="0" applyFont="1" applyFill="1" applyBorder="1" applyAlignment="1" applyProtection="1">
      <alignment vertical="center"/>
    </xf>
    <xf numFmtId="0" fontId="25" fillId="3" borderId="10" xfId="0" applyFont="1" applyFill="1" applyBorder="1" applyAlignment="1" applyProtection="1">
      <alignment vertical="center"/>
    </xf>
    <xf numFmtId="0" fontId="27" fillId="2" borderId="20" xfId="0" applyFont="1" applyFill="1" applyBorder="1" applyAlignment="1" applyProtection="1">
      <alignment horizontal="center" vertical="center"/>
    </xf>
    <xf numFmtId="0" fontId="27" fillId="2" borderId="21" xfId="0" applyFont="1" applyFill="1" applyBorder="1" applyAlignment="1" applyProtection="1">
      <alignment horizontal="center" vertical="center"/>
    </xf>
    <xf numFmtId="170" fontId="27" fillId="0" borderId="100" xfId="0" applyNumberFormat="1" applyFont="1" applyFill="1" applyBorder="1" applyAlignment="1" applyProtection="1">
      <alignment horizontal="right" vertical="center"/>
    </xf>
    <xf numFmtId="170" fontId="27" fillId="0" borderId="84" xfId="0" applyNumberFormat="1" applyFont="1" applyFill="1" applyBorder="1" applyAlignment="1" applyProtection="1">
      <alignment horizontal="right" vertical="center"/>
    </xf>
    <xf numFmtId="170" fontId="27" fillId="0" borderId="93" xfId="0" applyNumberFormat="1" applyFont="1" applyFill="1" applyBorder="1" applyAlignment="1" applyProtection="1">
      <alignment horizontal="right" vertical="center"/>
    </xf>
    <xf numFmtId="170" fontId="27" fillId="0" borderId="101" xfId="0" applyNumberFormat="1" applyFont="1" applyFill="1" applyBorder="1" applyAlignment="1" applyProtection="1">
      <alignment horizontal="right" vertical="center"/>
    </xf>
    <xf numFmtId="170" fontId="27" fillId="0" borderId="102" xfId="0" applyNumberFormat="1" applyFont="1" applyFill="1" applyBorder="1" applyAlignment="1" applyProtection="1">
      <alignment horizontal="right" vertical="center"/>
    </xf>
    <xf numFmtId="0" fontId="4" fillId="0" borderId="34" xfId="0" applyFont="1" applyBorder="1" applyAlignment="1" applyProtection="1">
      <alignment horizontal="center"/>
    </xf>
    <xf numFmtId="0" fontId="4" fillId="0" borderId="30" xfId="0" applyFont="1" applyBorder="1" applyAlignment="1" applyProtection="1">
      <alignment horizontal="center"/>
    </xf>
    <xf numFmtId="0" fontId="27" fillId="0" borderId="23" xfId="0" applyFont="1" applyBorder="1" applyAlignment="1" applyProtection="1">
      <alignment horizontal="center"/>
    </xf>
    <xf numFmtId="0" fontId="27" fillId="0" borderId="71" xfId="0" applyFont="1" applyBorder="1" applyAlignment="1" applyProtection="1">
      <alignment horizontal="center"/>
    </xf>
    <xf numFmtId="0" fontId="27" fillId="0" borderId="24" xfId="0" applyFont="1" applyBorder="1" applyAlignment="1" applyProtection="1">
      <alignment horizontal="center"/>
    </xf>
    <xf numFmtId="0" fontId="27" fillId="0" borderId="23" xfId="0" applyFont="1" applyFill="1" applyBorder="1" applyAlignment="1" applyProtection="1">
      <alignment horizontal="center"/>
    </xf>
    <xf numFmtId="0" fontId="27" fillId="0" borderId="35" xfId="0" applyFont="1" applyFill="1" applyBorder="1" applyAlignment="1" applyProtection="1">
      <alignment horizontal="center"/>
    </xf>
    <xf numFmtId="0" fontId="32" fillId="0" borderId="72" xfId="0" applyFont="1" applyFill="1" applyBorder="1" applyAlignment="1" applyProtection="1">
      <alignment horizontal="center"/>
    </xf>
    <xf numFmtId="0" fontId="32" fillId="0" borderId="26" xfId="0" applyFont="1" applyFill="1" applyBorder="1" applyAlignment="1" applyProtection="1">
      <alignment horizontal="center"/>
    </xf>
    <xf numFmtId="0" fontId="32" fillId="0" borderId="25" xfId="0" applyFont="1" applyFill="1" applyBorder="1" applyAlignment="1" applyProtection="1">
      <alignment horizontal="center"/>
    </xf>
    <xf numFmtId="0" fontId="32" fillId="0" borderId="2" xfId="0" applyFont="1" applyFill="1" applyBorder="1" applyAlignment="1" applyProtection="1">
      <alignment horizontal="center"/>
    </xf>
    <xf numFmtId="0" fontId="32" fillId="0" borderId="25" xfId="0" applyFont="1" applyBorder="1" applyAlignment="1" applyProtection="1">
      <alignment horizontal="center"/>
    </xf>
    <xf numFmtId="0" fontId="32" fillId="0" borderId="27" xfId="0" applyFont="1" applyBorder="1" applyAlignment="1" applyProtection="1">
      <alignment horizontal="center"/>
    </xf>
    <xf numFmtId="0" fontId="32" fillId="0" borderId="43" xfId="0" applyFont="1" applyFill="1" applyBorder="1" applyAlignment="1" applyProtection="1">
      <alignment horizontal="center"/>
    </xf>
    <xf numFmtId="0" fontId="32" fillId="0" borderId="28" xfId="0" applyFont="1" applyFill="1" applyBorder="1" applyAlignment="1" applyProtection="1">
      <alignment horizontal="center"/>
    </xf>
    <xf numFmtId="0" fontId="32" fillId="0" borderId="27" xfId="0" applyFont="1" applyFill="1" applyBorder="1" applyAlignment="1" applyProtection="1">
      <alignment horizontal="center"/>
    </xf>
    <xf numFmtId="0" fontId="32" fillId="0" borderId="45" xfId="0" applyFont="1" applyFill="1" applyBorder="1" applyAlignment="1" applyProtection="1">
      <alignment horizontal="center"/>
    </xf>
    <xf numFmtId="0" fontId="4" fillId="0" borderId="86" xfId="0" applyFont="1" applyFill="1" applyBorder="1" applyAlignment="1" applyProtection="1">
      <alignment horizontal="center"/>
    </xf>
    <xf numFmtId="0" fontId="4" fillId="0" borderId="87" xfId="0" applyFont="1" applyFill="1" applyBorder="1" applyAlignment="1" applyProtection="1">
      <alignment horizontal="center"/>
    </xf>
    <xf numFmtId="0" fontId="32" fillId="2" borderId="124" xfId="0" applyFont="1" applyFill="1" applyBorder="1" applyAlignment="1" applyProtection="1">
      <alignment horizontal="center" vertical="center" wrapText="1"/>
    </xf>
    <xf numFmtId="0" fontId="27" fillId="2" borderId="54" xfId="0" applyFont="1" applyFill="1" applyBorder="1" applyAlignment="1" applyProtection="1">
      <alignment horizontal="center" vertical="center" wrapText="1"/>
    </xf>
    <xf numFmtId="0" fontId="27" fillId="2" borderId="30" xfId="0" applyFont="1" applyFill="1" applyBorder="1" applyAlignment="1" applyProtection="1">
      <alignment horizontal="center" vertical="center" wrapText="1"/>
    </xf>
    <xf numFmtId="0" fontId="27" fillId="2" borderId="52" xfId="0" applyFont="1" applyFill="1" applyBorder="1" applyAlignment="1" applyProtection="1">
      <alignment horizontal="center" vertical="center" wrapText="1"/>
    </xf>
    <xf numFmtId="0" fontId="27" fillId="0" borderId="94" xfId="0" applyFont="1" applyBorder="1" applyAlignment="1" applyProtection="1">
      <alignment vertical="center"/>
    </xf>
    <xf numFmtId="0" fontId="27" fillId="0" borderId="133" xfId="0" applyFont="1" applyBorder="1" applyAlignment="1" applyProtection="1">
      <alignment vertical="center"/>
    </xf>
    <xf numFmtId="0" fontId="24" fillId="0" borderId="19" xfId="0" applyFont="1" applyBorder="1" applyAlignment="1" applyProtection="1">
      <alignment vertical="center"/>
    </xf>
    <xf numFmtId="0" fontId="27" fillId="0" borderId="135" xfId="0" applyFont="1" applyBorder="1" applyAlignment="1" applyProtection="1">
      <alignment vertical="center"/>
    </xf>
    <xf numFmtId="165" fontId="27" fillId="2" borderId="119" xfId="0" applyNumberFormat="1" applyFont="1" applyFill="1" applyBorder="1" applyAlignment="1" applyProtection="1">
      <alignment horizontal="center" vertical="center"/>
    </xf>
    <xf numFmtId="0" fontId="27" fillId="0" borderId="133" xfId="0" applyFont="1" applyFill="1" applyBorder="1" applyAlignment="1" applyProtection="1">
      <alignment vertical="center"/>
    </xf>
    <xf numFmtId="0" fontId="24" fillId="0" borderId="134" xfId="0" applyFont="1" applyFill="1" applyBorder="1" applyAlignment="1" applyProtection="1">
      <alignment vertical="center"/>
    </xf>
    <xf numFmtId="0" fontId="5" fillId="0" borderId="0" xfId="0" applyFont="1" applyAlignment="1" applyProtection="1">
      <alignment horizontal="right"/>
    </xf>
    <xf numFmtId="167" fontId="26" fillId="8" borderId="3" xfId="0" applyNumberFormat="1" applyFont="1" applyFill="1" applyBorder="1" applyAlignment="1" applyProtection="1">
      <alignment horizontal="center" vertical="center"/>
      <protection locked="0"/>
    </xf>
    <xf numFmtId="167" fontId="27" fillId="8" borderId="5" xfId="0" applyNumberFormat="1" applyFont="1" applyFill="1" applyBorder="1" applyAlignment="1" applyProtection="1">
      <alignment horizontal="center" vertical="center"/>
      <protection locked="0"/>
    </xf>
    <xf numFmtId="167" fontId="27" fillId="8" borderId="4" xfId="0" applyNumberFormat="1" applyFont="1" applyFill="1" applyBorder="1" applyAlignment="1" applyProtection="1">
      <alignment horizontal="center" vertical="center"/>
      <protection locked="0"/>
    </xf>
    <xf numFmtId="0" fontId="0" fillId="7" borderId="0" xfId="0" applyFill="1" applyAlignment="1" applyProtection="1">
      <alignment vertical="center"/>
    </xf>
    <xf numFmtId="0" fontId="0" fillId="7" borderId="0" xfId="0" applyFill="1" applyBorder="1" applyAlignment="1" applyProtection="1">
      <alignment vertical="center"/>
    </xf>
    <xf numFmtId="0" fontId="9" fillId="7" borderId="0" xfId="0" applyFont="1" applyFill="1" applyAlignment="1" applyProtection="1">
      <alignment horizontal="right" vertical="center"/>
    </xf>
    <xf numFmtId="0" fontId="11" fillId="7" borderId="0" xfId="0" applyFont="1" applyFill="1" applyBorder="1" applyAlignment="1" applyProtection="1">
      <alignment horizontal="center" vertical="center"/>
    </xf>
    <xf numFmtId="0" fontId="15" fillId="7" borderId="0" xfId="0" applyFont="1" applyFill="1" applyAlignment="1" applyProtection="1">
      <alignment vertical="center"/>
    </xf>
    <xf numFmtId="0" fontId="11" fillId="7" borderId="0" xfId="0" applyFont="1" applyFill="1" applyBorder="1" applyAlignment="1" applyProtection="1">
      <alignment horizontal="center" vertical="center" wrapText="1"/>
    </xf>
    <xf numFmtId="0" fontId="5" fillId="7" borderId="0" xfId="0" applyFont="1" applyFill="1" applyBorder="1" applyAlignment="1" applyProtection="1">
      <alignment vertical="center"/>
    </xf>
    <xf numFmtId="0" fontId="3" fillId="7" borderId="0" xfId="0" applyFont="1" applyFill="1" applyBorder="1" applyAlignment="1" applyProtection="1">
      <alignment vertical="center"/>
    </xf>
    <xf numFmtId="0" fontId="5" fillId="7" borderId="0" xfId="0" applyFont="1" applyFill="1" applyBorder="1" applyAlignment="1" applyProtection="1">
      <alignment horizontal="right" vertical="center"/>
    </xf>
    <xf numFmtId="164" fontId="25" fillId="7" borderId="0" xfId="0" applyNumberFormat="1" applyFont="1" applyFill="1" applyBorder="1" applyAlignment="1" applyProtection="1">
      <alignment horizontal="right" vertical="center"/>
      <protection locked="0"/>
    </xf>
    <xf numFmtId="0" fontId="27" fillId="7" borderId="0" xfId="0" applyFont="1" applyFill="1" applyBorder="1" applyAlignment="1" applyProtection="1">
      <alignment vertical="center"/>
    </xf>
    <xf numFmtId="168" fontId="24" fillId="7" borderId="0" xfId="0" applyNumberFormat="1" applyFont="1" applyFill="1" applyAlignment="1" applyProtection="1">
      <alignment vertical="center"/>
    </xf>
    <xf numFmtId="0" fontId="24" fillId="7" borderId="81" xfId="0" applyFont="1" applyFill="1" applyBorder="1" applyAlignment="1" applyProtection="1">
      <alignment vertical="center"/>
    </xf>
    <xf numFmtId="168" fontId="25" fillId="7" borderId="0" xfId="0" applyNumberFormat="1" applyFont="1" applyFill="1" applyBorder="1" applyAlignment="1" applyProtection="1">
      <alignment vertical="center"/>
      <protection locked="0"/>
    </xf>
    <xf numFmtId="0" fontId="27" fillId="7" borderId="0" xfId="0" applyFont="1" applyFill="1" applyBorder="1" applyAlignment="1" applyProtection="1">
      <alignment horizontal="center" vertical="center"/>
    </xf>
    <xf numFmtId="166" fontId="25" fillId="7" borderId="0" xfId="0" applyNumberFormat="1" applyFont="1" applyFill="1" applyBorder="1" applyAlignment="1" applyProtection="1">
      <alignment vertical="center"/>
      <protection locked="0"/>
    </xf>
    <xf numFmtId="165" fontId="27" fillId="10" borderId="0" xfId="0" applyNumberFormat="1" applyFont="1" applyFill="1" applyBorder="1" applyAlignment="1" applyProtection="1">
      <alignment horizontal="center" vertical="center"/>
    </xf>
    <xf numFmtId="0" fontId="24" fillId="7" borderId="10" xfId="0" applyFont="1" applyFill="1" applyBorder="1" applyAlignment="1" applyProtection="1">
      <alignment horizontal="right" vertical="center"/>
    </xf>
    <xf numFmtId="0" fontId="24" fillId="7" borderId="19" xfId="0" applyFont="1" applyFill="1" applyBorder="1" applyAlignment="1" applyProtection="1">
      <alignment horizontal="right" vertical="center"/>
    </xf>
    <xf numFmtId="0" fontId="24" fillId="0" borderId="70" xfId="0" applyFont="1" applyBorder="1" applyAlignment="1" applyProtection="1">
      <alignment vertical="center"/>
    </xf>
    <xf numFmtId="0" fontId="24" fillId="0" borderId="27" xfId="0" applyFont="1" applyBorder="1" applyAlignment="1" applyProtection="1">
      <alignment vertical="center"/>
    </xf>
    <xf numFmtId="0" fontId="0" fillId="7" borderId="0" xfId="0" applyFill="1" applyAlignment="1">
      <alignment vertical="center"/>
    </xf>
    <xf numFmtId="0" fontId="24" fillId="0" borderId="49" xfId="0" applyFont="1" applyBorder="1" applyAlignment="1" applyProtection="1">
      <alignment vertical="center"/>
    </xf>
    <xf numFmtId="167" fontId="24" fillId="9" borderId="6" xfId="0" applyNumberFormat="1" applyFont="1" applyFill="1" applyBorder="1" applyAlignment="1" applyProtection="1">
      <alignment horizontal="center" vertical="center"/>
      <protection locked="0"/>
    </xf>
    <xf numFmtId="0" fontId="24" fillId="7" borderId="125" xfId="0" applyFont="1" applyFill="1" applyBorder="1" applyAlignment="1" applyProtection="1">
      <alignment vertical="center"/>
    </xf>
    <xf numFmtId="0" fontId="24" fillId="7" borderId="134" xfId="0" applyFont="1" applyFill="1" applyBorder="1" applyAlignment="1" applyProtection="1">
      <alignment vertical="center"/>
    </xf>
    <xf numFmtId="0" fontId="24" fillId="7" borderId="136" xfId="0" applyFont="1" applyFill="1" applyBorder="1" applyAlignment="1" applyProtection="1">
      <alignment vertical="center"/>
    </xf>
    <xf numFmtId="0" fontId="24" fillId="7" borderId="17" xfId="0" applyFont="1" applyFill="1" applyBorder="1" applyAlignment="1" applyProtection="1">
      <alignment vertical="center"/>
    </xf>
    <xf numFmtId="0" fontId="24" fillId="7" borderId="132" xfId="0" applyFont="1" applyFill="1" applyBorder="1" applyAlignment="1" applyProtection="1">
      <alignment vertical="center"/>
    </xf>
    <xf numFmtId="0" fontId="24" fillId="7" borderId="97" xfId="0" applyFont="1" applyFill="1" applyBorder="1" applyAlignment="1" applyProtection="1">
      <alignment vertical="center"/>
    </xf>
    <xf numFmtId="0" fontId="27" fillId="7" borderId="94" xfId="0" applyFont="1" applyFill="1" applyBorder="1" applyAlignment="1" applyProtection="1">
      <alignment vertical="center"/>
    </xf>
    <xf numFmtId="0" fontId="27" fillId="7" borderId="133" xfId="0" applyFont="1" applyFill="1" applyBorder="1" applyAlignment="1" applyProtection="1">
      <alignment vertical="center"/>
    </xf>
    <xf numFmtId="0" fontId="27" fillId="12" borderId="117" xfId="0" applyFont="1" applyFill="1" applyBorder="1" applyAlignment="1" applyProtection="1">
      <alignment horizontal="center" vertical="center"/>
    </xf>
    <xf numFmtId="0" fontId="24" fillId="13" borderId="118" xfId="0" applyFont="1" applyFill="1" applyBorder="1" applyAlignment="1" applyProtection="1">
      <alignment horizontal="center" vertical="center"/>
    </xf>
    <xf numFmtId="0" fontId="27" fillId="13" borderId="118" xfId="0" applyFont="1" applyFill="1" applyBorder="1" applyAlignment="1" applyProtection="1">
      <alignment horizontal="center" vertical="center"/>
    </xf>
    <xf numFmtId="0" fontId="24" fillId="13" borderId="119" xfId="0" applyFont="1" applyFill="1" applyBorder="1" applyAlignment="1" applyProtection="1">
      <alignment horizontal="center" vertical="center"/>
    </xf>
    <xf numFmtId="0" fontId="26" fillId="7" borderId="0" xfId="0" applyFont="1" applyFill="1" applyAlignment="1" applyProtection="1">
      <alignment horizontal="right"/>
    </xf>
    <xf numFmtId="167" fontId="24" fillId="9" borderId="153" xfId="0" applyNumberFormat="1" applyFont="1" applyFill="1" applyBorder="1" applyAlignment="1" applyProtection="1">
      <alignment horizontal="center" vertical="center"/>
      <protection locked="0"/>
    </xf>
    <xf numFmtId="167" fontId="24" fillId="9" borderId="154" xfId="0" applyNumberFormat="1" applyFont="1" applyFill="1" applyBorder="1" applyAlignment="1" applyProtection="1">
      <alignment horizontal="center" vertical="center"/>
      <protection locked="0"/>
    </xf>
    <xf numFmtId="166" fontId="24" fillId="0" borderId="155" xfId="0" applyNumberFormat="1" applyFont="1" applyFill="1" applyBorder="1" applyAlignment="1" applyProtection="1">
      <alignment horizontal="right" vertical="center"/>
      <protection locked="0"/>
    </xf>
    <xf numFmtId="166" fontId="24" fillId="0" borderId="64" xfId="0" applyNumberFormat="1" applyFont="1" applyFill="1" applyBorder="1" applyAlignment="1" applyProtection="1">
      <alignment horizontal="right" vertical="center"/>
      <protection locked="0"/>
    </xf>
    <xf numFmtId="166" fontId="24" fillId="0" borderId="156" xfId="0" applyNumberFormat="1" applyFont="1" applyFill="1" applyBorder="1" applyAlignment="1" applyProtection="1">
      <alignment horizontal="right" vertical="center"/>
      <protection locked="0"/>
    </xf>
    <xf numFmtId="166" fontId="24" fillId="0" borderId="66" xfId="0" applyNumberFormat="1" applyFont="1" applyFill="1" applyBorder="1" applyAlignment="1" applyProtection="1">
      <alignment horizontal="right" vertical="center"/>
      <protection locked="0"/>
    </xf>
    <xf numFmtId="0" fontId="27" fillId="7" borderId="10" xfId="0" applyFont="1" applyFill="1" applyBorder="1" applyAlignment="1" applyProtection="1">
      <alignment horizontal="right" vertical="center"/>
    </xf>
    <xf numFmtId="0" fontId="27" fillId="0" borderId="82" xfId="0" applyFont="1" applyBorder="1" applyAlignment="1">
      <alignment horizontal="right" vertical="center"/>
    </xf>
    <xf numFmtId="0" fontId="27" fillId="15" borderId="118" xfId="0" applyFont="1" applyFill="1" applyBorder="1" applyAlignment="1" applyProtection="1">
      <alignment horizontal="center"/>
    </xf>
    <xf numFmtId="0" fontId="24" fillId="15" borderId="119" xfId="0" applyFont="1" applyFill="1" applyBorder="1" applyAlignment="1" applyProtection="1">
      <alignment horizontal="center" wrapText="1"/>
    </xf>
    <xf numFmtId="172" fontId="4" fillId="0" borderId="36" xfId="0" applyNumberFormat="1" applyFont="1" applyBorder="1" applyAlignment="1" applyProtection="1">
      <alignment horizontal="center"/>
    </xf>
    <xf numFmtId="172" fontId="15" fillId="0" borderId="37" xfId="0" applyNumberFormat="1" applyFont="1" applyBorder="1" applyAlignment="1" applyProtection="1"/>
    <xf numFmtId="0" fontId="27" fillId="2" borderId="122" xfId="0" applyFont="1" applyFill="1" applyBorder="1" applyAlignment="1" applyProtection="1">
      <alignment horizontal="center" vertical="center" wrapText="1"/>
    </xf>
    <xf numFmtId="0" fontId="27" fillId="2" borderId="123" xfId="0" applyFont="1" applyFill="1" applyBorder="1" applyAlignment="1" applyProtection="1">
      <alignment horizontal="center" vertical="center" wrapText="1"/>
    </xf>
    <xf numFmtId="0" fontId="24" fillId="6" borderId="157" xfId="0" applyFont="1" applyFill="1" applyBorder="1" applyAlignment="1" applyProtection="1">
      <alignment horizontal="left" vertical="center"/>
    </xf>
    <xf numFmtId="0" fontId="27" fillId="6" borderId="141" xfId="0" applyFont="1" applyFill="1" applyBorder="1" applyAlignment="1" applyProtection="1">
      <alignment horizontal="center" vertical="center"/>
    </xf>
    <xf numFmtId="0" fontId="27" fillId="6" borderId="143" xfId="0" applyFont="1" applyFill="1" applyBorder="1" applyAlignment="1" applyProtection="1">
      <alignment horizontal="center" vertical="center"/>
    </xf>
    <xf numFmtId="0" fontId="15" fillId="0" borderId="0" xfId="0" applyFont="1" applyBorder="1" applyAlignment="1" applyProtection="1"/>
    <xf numFmtId="0" fontId="27" fillId="14" borderId="117" xfId="0" applyFont="1" applyFill="1" applyBorder="1" applyAlignment="1" applyProtection="1"/>
    <xf numFmtId="0" fontId="21" fillId="7" borderId="0" xfId="0" applyFont="1" applyFill="1" applyBorder="1" applyAlignment="1" applyProtection="1">
      <alignment horizontal="centerContinuous" vertical="center"/>
    </xf>
    <xf numFmtId="0" fontId="13" fillId="7" borderId="0" xfId="0" applyFont="1" applyFill="1" applyBorder="1" applyAlignment="1" applyProtection="1">
      <alignment horizontal="centerContinuous" vertical="center"/>
    </xf>
    <xf numFmtId="0" fontId="22" fillId="7" borderId="0" xfId="0" applyFont="1" applyFill="1" applyBorder="1" applyAlignment="1" applyProtection="1">
      <alignment horizontal="centerContinuous" vertical="center"/>
    </xf>
    <xf numFmtId="0" fontId="14" fillId="7" borderId="0" xfId="0" applyFont="1" applyFill="1" applyBorder="1" applyAlignment="1" applyProtection="1">
      <alignment horizontal="centerContinuous" vertical="center"/>
    </xf>
    <xf numFmtId="0" fontId="4" fillId="0" borderId="98" xfId="0" applyFont="1" applyFill="1" applyBorder="1" applyAlignment="1" applyProtection="1">
      <alignment horizontal="center"/>
    </xf>
    <xf numFmtId="0" fontId="4" fillId="0" borderId="84" xfId="0" applyFont="1" applyFill="1" applyBorder="1" applyAlignment="1" applyProtection="1">
      <alignment horizontal="center"/>
    </xf>
    <xf numFmtId="0" fontId="25" fillId="7" borderId="0" xfId="0" applyFont="1" applyFill="1" applyAlignment="1" applyProtection="1">
      <alignment horizontal="right"/>
    </xf>
    <xf numFmtId="0" fontId="26" fillId="7" borderId="0" xfId="0" applyFont="1" applyFill="1" applyAlignment="1" applyProtection="1">
      <alignment horizontal="right"/>
    </xf>
    <xf numFmtId="3" fontId="26" fillId="7" borderId="0" xfId="0" applyNumberFormat="1" applyFont="1" applyFill="1" applyBorder="1" applyAlignment="1" applyProtection="1">
      <alignment horizontal="left" wrapText="1"/>
      <protection locked="0"/>
    </xf>
    <xf numFmtId="0" fontId="26" fillId="7" borderId="0" xfId="0" applyFont="1" applyFill="1" applyBorder="1" applyAlignment="1" applyProtection="1">
      <alignment horizontal="left" wrapText="1"/>
      <protection locked="0"/>
    </xf>
    <xf numFmtId="173" fontId="27" fillId="0" borderId="103" xfId="0" applyNumberFormat="1" applyFont="1" applyFill="1" applyBorder="1" applyAlignment="1" applyProtection="1">
      <alignment horizontal="right" vertical="center"/>
    </xf>
    <xf numFmtId="173" fontId="27" fillId="0" borderId="17" xfId="0" applyNumberFormat="1" applyFont="1" applyFill="1" applyBorder="1" applyAlignment="1" applyProtection="1">
      <alignment horizontal="right" vertical="center"/>
    </xf>
    <xf numFmtId="173" fontId="27" fillId="0" borderId="104" xfId="0" applyNumberFormat="1" applyFont="1" applyFill="1" applyBorder="1" applyAlignment="1" applyProtection="1">
      <alignment horizontal="right" vertical="center"/>
    </xf>
    <xf numFmtId="173" fontId="27" fillId="0" borderId="18" xfId="0" applyNumberFormat="1" applyFont="1" applyFill="1" applyBorder="1" applyAlignment="1" applyProtection="1">
      <alignment horizontal="right" vertical="center"/>
    </xf>
    <xf numFmtId="173" fontId="27" fillId="0" borderId="108" xfId="0" applyNumberFormat="1" applyFont="1" applyFill="1" applyBorder="1" applyAlignment="1" applyProtection="1">
      <alignment horizontal="right" vertical="center"/>
    </xf>
    <xf numFmtId="173" fontId="27" fillId="0" borderId="105" xfId="0" applyNumberFormat="1" applyFont="1" applyFill="1" applyBorder="1" applyAlignment="1" applyProtection="1">
      <alignment horizontal="right" vertical="center"/>
    </xf>
    <xf numFmtId="173" fontId="27" fillId="0" borderId="106" xfId="0" applyNumberFormat="1" applyFont="1" applyFill="1" applyBorder="1" applyAlignment="1" applyProtection="1">
      <alignment horizontal="right" vertical="center"/>
    </xf>
    <xf numFmtId="173" fontId="27" fillId="0" borderId="91" xfId="0" applyNumberFormat="1" applyFont="1" applyFill="1" applyBorder="1" applyAlignment="1" applyProtection="1">
      <alignment horizontal="right" vertical="center"/>
    </xf>
    <xf numFmtId="173" fontId="27" fillId="0" borderId="107" xfId="0" applyNumberFormat="1" applyFont="1" applyFill="1" applyBorder="1" applyAlignment="1" applyProtection="1">
      <alignment horizontal="right" vertical="center"/>
    </xf>
    <xf numFmtId="173" fontId="27" fillId="0" borderId="109" xfId="0" applyNumberFormat="1" applyFont="1" applyFill="1" applyBorder="1" applyAlignment="1" applyProtection="1">
      <alignment horizontal="right" vertical="center"/>
    </xf>
    <xf numFmtId="172" fontId="24" fillId="7" borderId="0" xfId="0" applyNumberFormat="1" applyFont="1" applyFill="1" applyBorder="1" applyAlignment="1" applyProtection="1">
      <alignment horizontal="left"/>
    </xf>
    <xf numFmtId="172" fontId="27" fillId="10" borderId="0" xfId="0" applyNumberFormat="1" applyFont="1" applyFill="1" applyBorder="1" applyAlignment="1" applyProtection="1">
      <alignment horizontal="left" vertical="center"/>
    </xf>
    <xf numFmtId="172" fontId="27" fillId="7" borderId="0" xfId="0" applyNumberFormat="1" applyFont="1" applyFill="1" applyBorder="1" applyAlignment="1" applyProtection="1">
      <alignment horizontal="center" vertical="center"/>
      <protection locked="0"/>
    </xf>
    <xf numFmtId="0" fontId="0" fillId="7" borderId="0" xfId="0" applyFill="1" applyAlignment="1" applyProtection="1">
      <alignment vertical="center"/>
    </xf>
    <xf numFmtId="0" fontId="27" fillId="2" borderId="117" xfId="0" applyFont="1" applyFill="1" applyBorder="1" applyAlignment="1" applyProtection="1">
      <alignment horizontal="center" vertical="center"/>
    </xf>
    <xf numFmtId="0" fontId="24" fillId="7" borderId="0" xfId="0" applyFont="1" applyFill="1" applyAlignment="1">
      <alignment vertical="center"/>
    </xf>
    <xf numFmtId="0" fontId="27" fillId="0" borderId="158" xfId="0" applyFont="1" applyFill="1" applyBorder="1" applyAlignment="1" applyProtection="1">
      <alignment horizontal="center" vertical="center"/>
    </xf>
    <xf numFmtId="0" fontId="6" fillId="0" borderId="126" xfId="0" applyFont="1" applyBorder="1" applyAlignment="1" applyProtection="1">
      <alignment horizontal="center"/>
    </xf>
    <xf numFmtId="0" fontId="0" fillId="0" borderId="118" xfId="0" applyBorder="1" applyAlignment="1" applyProtection="1">
      <alignment horizontal="center"/>
    </xf>
    <xf numFmtId="0" fontId="0" fillId="0" borderId="127" xfId="0" applyBorder="1" applyAlignment="1" applyProtection="1">
      <alignment horizontal="center"/>
    </xf>
    <xf numFmtId="0" fontId="6" fillId="0" borderId="128" xfId="0" applyFont="1" applyBorder="1" applyAlignment="1" applyProtection="1">
      <alignment horizontal="center"/>
    </xf>
    <xf numFmtId="0" fontId="0" fillId="0" borderId="55" xfId="0" applyBorder="1" applyAlignment="1" applyProtection="1"/>
    <xf numFmtId="0" fontId="0" fillId="0" borderId="56" xfId="0" applyBorder="1" applyAlignment="1" applyProtection="1"/>
    <xf numFmtId="0" fontId="6" fillId="0" borderId="129" xfId="0" applyFont="1" applyBorder="1" applyAlignment="1" applyProtection="1">
      <alignment horizontal="center"/>
    </xf>
    <xf numFmtId="0" fontId="0" fillId="0" borderId="130" xfId="0" applyBorder="1" applyAlignment="1" applyProtection="1">
      <alignment horizontal="center"/>
    </xf>
    <xf numFmtId="0" fontId="9" fillId="7" borderId="0" xfId="0" applyFont="1" applyFill="1" applyAlignment="1" applyProtection="1">
      <alignment horizontal="left" vertical="center"/>
    </xf>
    <xf numFmtId="0" fontId="11" fillId="7" borderId="0" xfId="0" applyFont="1" applyFill="1" applyAlignment="1" applyProtection="1">
      <alignment horizontal="center" vertical="center"/>
    </xf>
    <xf numFmtId="0" fontId="0" fillId="7" borderId="0" xfId="0" applyFill="1" applyAlignment="1" applyProtection="1">
      <alignment horizontal="center" vertical="center"/>
    </xf>
    <xf numFmtId="0" fontId="12" fillId="7" borderId="10" xfId="0" applyFont="1" applyFill="1" applyBorder="1" applyAlignment="1" applyProtection="1">
      <alignment vertical="center"/>
    </xf>
    <xf numFmtId="171" fontId="10" fillId="8" borderId="138" xfId="0" applyNumberFormat="1" applyFont="1" applyFill="1" applyBorder="1" applyAlignment="1" applyProtection="1">
      <alignment horizontal="right" vertical="center"/>
      <protection locked="0"/>
    </xf>
    <xf numFmtId="0" fontId="0" fillId="8" borderId="92" xfId="0" applyFill="1" applyBorder="1" applyAlignment="1" applyProtection="1">
      <alignment horizontal="right" vertical="center"/>
      <protection locked="0"/>
    </xf>
    <xf numFmtId="166" fontId="10" fillId="8" borderId="139" xfId="0" applyNumberFormat="1" applyFont="1" applyFill="1" applyBorder="1" applyAlignment="1" applyProtection="1">
      <alignment horizontal="right" vertical="center"/>
      <protection locked="0"/>
    </xf>
    <xf numFmtId="0" fontId="0" fillId="8" borderId="140" xfId="0" applyFill="1" applyBorder="1" applyAlignment="1" applyProtection="1">
      <alignment horizontal="right" vertical="center"/>
      <protection locked="0"/>
    </xf>
    <xf numFmtId="0" fontId="18" fillId="7" borderId="15" xfId="0" applyFont="1" applyFill="1" applyBorder="1" applyAlignment="1" applyProtection="1">
      <alignment horizontal="left" vertical="center" wrapText="1" indent="1"/>
    </xf>
    <xf numFmtId="0" fontId="18" fillId="7" borderId="0" xfId="0" applyFont="1" applyFill="1" applyBorder="1" applyAlignment="1" applyProtection="1">
      <alignment horizontal="left" vertical="center" wrapText="1" indent="1"/>
    </xf>
    <xf numFmtId="2" fontId="33" fillId="2" borderId="112" xfId="0" applyNumberFormat="1" applyFont="1" applyFill="1" applyBorder="1" applyAlignment="1" applyProtection="1">
      <alignment horizontal="center" vertical="center"/>
    </xf>
    <xf numFmtId="2" fontId="33" fillId="2" borderId="113" xfId="0" applyNumberFormat="1" applyFont="1" applyFill="1" applyBorder="1" applyAlignment="1" applyProtection="1">
      <alignment horizontal="center" vertical="center"/>
    </xf>
    <xf numFmtId="0" fontId="11" fillId="7" borderId="0" xfId="0" applyFont="1" applyFill="1" applyBorder="1" applyAlignment="1" applyProtection="1">
      <alignment horizontal="center" vertical="center" wrapText="1"/>
    </xf>
    <xf numFmtId="0" fontId="0" fillId="7" borderId="0" xfId="0" applyFill="1" applyAlignment="1" applyProtection="1">
      <alignment vertical="center" wrapText="1"/>
    </xf>
    <xf numFmtId="0" fontId="24" fillId="0" borderId="15" xfId="0" applyFont="1" applyBorder="1" applyAlignment="1" applyProtection="1">
      <alignment horizontal="left" vertical="top" wrapText="1"/>
      <protection locked="0"/>
    </xf>
    <xf numFmtId="0" fontId="24" fillId="0" borderId="0" xfId="0" applyFont="1" applyBorder="1" applyAlignment="1" applyProtection="1">
      <alignment horizontal="left" vertical="top" wrapText="1"/>
      <protection locked="0"/>
    </xf>
    <xf numFmtId="0" fontId="24" fillId="0" borderId="2" xfId="0" applyFont="1" applyBorder="1" applyAlignment="1" applyProtection="1">
      <alignment horizontal="left" vertical="top" wrapText="1"/>
      <protection locked="0"/>
    </xf>
    <xf numFmtId="0" fontId="24" fillId="0" borderId="0" xfId="0" applyFont="1" applyAlignment="1" applyProtection="1">
      <alignment horizontal="left" vertical="top" wrapText="1"/>
      <protection locked="0"/>
    </xf>
    <xf numFmtId="0" fontId="24" fillId="0" borderId="53" xfId="0" applyFont="1" applyBorder="1" applyAlignment="1" applyProtection="1">
      <alignment horizontal="left" vertical="top" wrapText="1"/>
      <protection locked="0"/>
    </xf>
    <xf numFmtId="0" fontId="24" fillId="0" borderId="92" xfId="0" applyFont="1" applyBorder="1" applyAlignment="1" applyProtection="1">
      <alignment horizontal="left" vertical="top" wrapText="1"/>
      <protection locked="0"/>
    </xf>
    <xf numFmtId="0" fontId="24" fillId="0" borderId="45" xfId="0" applyFont="1" applyBorder="1" applyAlignment="1" applyProtection="1">
      <alignment horizontal="left" vertical="top" wrapText="1"/>
      <protection locked="0"/>
    </xf>
    <xf numFmtId="0" fontId="31" fillId="7" borderId="15" xfId="0" applyFont="1" applyFill="1" applyBorder="1" applyAlignment="1" applyProtection="1">
      <alignment horizontal="center" vertical="center" wrapText="1"/>
    </xf>
    <xf numFmtId="0" fontId="31" fillId="7" borderId="0" xfId="0" applyFont="1" applyFill="1" applyBorder="1" applyAlignment="1" applyProtection="1">
      <alignment horizontal="center" vertical="center" wrapText="1"/>
    </xf>
    <xf numFmtId="2" fontId="33" fillId="2" borderId="114" xfId="0" applyNumberFormat="1" applyFont="1" applyFill="1" applyBorder="1" applyAlignment="1" applyProtection="1">
      <alignment horizontal="center" vertical="center"/>
    </xf>
    <xf numFmtId="2" fontId="33" fillId="2" borderId="115" xfId="0" applyNumberFormat="1" applyFont="1" applyFill="1" applyBorder="1" applyAlignment="1" applyProtection="1">
      <alignment horizontal="center" vertical="center"/>
    </xf>
    <xf numFmtId="0" fontId="31" fillId="7" borderId="15" xfId="0" applyFont="1" applyFill="1" applyBorder="1" applyAlignment="1" applyProtection="1">
      <alignment horizontal="left" vertical="center" wrapText="1" indent="1"/>
    </xf>
    <xf numFmtId="0" fontId="31" fillId="7" borderId="0" xfId="0" applyFont="1" applyFill="1" applyBorder="1" applyAlignment="1" applyProtection="1">
      <alignment horizontal="left" vertical="center" wrapText="1" indent="1"/>
    </xf>
    <xf numFmtId="2" fontId="33" fillId="2" borderId="120" xfId="0" applyNumberFormat="1" applyFont="1" applyFill="1" applyBorder="1" applyAlignment="1" applyProtection="1">
      <alignment horizontal="center" vertical="center"/>
    </xf>
    <xf numFmtId="2" fontId="33" fillId="2" borderId="121" xfId="0" applyNumberFormat="1" applyFont="1" applyFill="1" applyBorder="1" applyAlignment="1" applyProtection="1">
      <alignment horizontal="center" vertical="center"/>
    </xf>
    <xf numFmtId="0" fontId="27" fillId="2" borderId="125" xfId="0" applyFont="1" applyFill="1" applyBorder="1" applyAlignment="1" applyProtection="1">
      <alignment horizontal="center" vertical="center"/>
    </xf>
    <xf numFmtId="0" fontId="26" fillId="8" borderId="10" xfId="0" applyFont="1" applyFill="1" applyBorder="1" applyAlignment="1" applyProtection="1">
      <alignment horizontal="left" indent="1"/>
      <protection locked="0"/>
    </xf>
    <xf numFmtId="0" fontId="26" fillId="8" borderId="141" xfId="0" applyFont="1" applyFill="1" applyBorder="1" applyAlignment="1" applyProtection="1">
      <alignment horizontal="left" wrapText="1" indent="1"/>
      <protection locked="0"/>
    </xf>
    <xf numFmtId="49" fontId="26" fillId="8" borderId="141" xfId="0" applyNumberFormat="1" applyFont="1" applyFill="1" applyBorder="1" applyAlignment="1" applyProtection="1">
      <alignment horizontal="left" wrapText="1" indent="1"/>
      <protection locked="0"/>
    </xf>
    <xf numFmtId="0" fontId="24" fillId="8" borderId="141" xfId="0" applyFont="1" applyFill="1" applyBorder="1" applyAlignment="1" applyProtection="1"/>
    <xf numFmtId="0" fontId="27" fillId="0" borderId="92" xfId="0" applyFont="1" applyBorder="1" applyAlignment="1" applyProtection="1">
      <alignment vertical="center"/>
    </xf>
    <xf numFmtId="0" fontId="24" fillId="0" borderId="45" xfId="0" applyFont="1" applyBorder="1" applyAlignment="1" applyProtection="1">
      <alignment vertical="center"/>
    </xf>
    <xf numFmtId="172" fontId="27" fillId="7" borderId="0" xfId="0" applyNumberFormat="1" applyFont="1" applyFill="1" applyBorder="1" applyAlignment="1" applyProtection="1">
      <alignment horizontal="left" vertical="center" indent="1"/>
      <protection locked="0"/>
    </xf>
    <xf numFmtId="172" fontId="24" fillId="7" borderId="0" xfId="0" applyNumberFormat="1" applyFont="1" applyFill="1" applyBorder="1" applyAlignment="1" applyProtection="1">
      <alignment horizontal="left" vertical="center" indent="1"/>
    </xf>
    <xf numFmtId="0" fontId="26" fillId="7" borderId="0" xfId="0" applyFont="1" applyFill="1" applyBorder="1" applyAlignment="1" applyProtection="1">
      <alignment horizontal="right" wrapText="1"/>
    </xf>
    <xf numFmtId="49" fontId="26" fillId="7" borderId="0" xfId="0" applyNumberFormat="1" applyFont="1" applyFill="1" applyBorder="1" applyAlignment="1" applyProtection="1">
      <alignment horizontal="right" wrapText="1"/>
    </xf>
    <xf numFmtId="0" fontId="25" fillId="7" borderId="0" xfId="0" applyFont="1" applyFill="1" applyAlignment="1" applyProtection="1">
      <alignment horizontal="right" wrapText="1"/>
    </xf>
    <xf numFmtId="2" fontId="26" fillId="8" borderId="10" xfId="0" applyNumberFormat="1" applyFont="1" applyFill="1" applyBorder="1" applyAlignment="1" applyProtection="1">
      <alignment horizontal="left" wrapText="1" indent="1"/>
      <protection locked="0"/>
    </xf>
    <xf numFmtId="0" fontId="27" fillId="8" borderId="10" xfId="0" applyFont="1" applyFill="1" applyBorder="1" applyAlignment="1" applyProtection="1">
      <alignment horizontal="left" wrapText="1" indent="1"/>
      <protection locked="0"/>
    </xf>
    <xf numFmtId="49" fontId="26" fillId="8" borderId="10" xfId="0" applyNumberFormat="1" applyFont="1" applyFill="1" applyBorder="1" applyAlignment="1" applyProtection="1">
      <alignment horizontal="left" wrapText="1" indent="1"/>
      <protection locked="0"/>
    </xf>
    <xf numFmtId="0" fontId="27" fillId="8" borderId="10" xfId="0" applyFont="1" applyFill="1" applyBorder="1" applyAlignment="1" applyProtection="1">
      <alignment horizontal="left" indent="1"/>
      <protection locked="0"/>
    </xf>
    <xf numFmtId="169" fontId="26" fillId="11" borderId="141" xfId="0" applyNumberFormat="1" applyFont="1" applyFill="1" applyBorder="1" applyAlignment="1" applyProtection="1">
      <alignment horizontal="left" wrapText="1" indent="1"/>
      <protection locked="0"/>
    </xf>
    <xf numFmtId="166" fontId="27" fillId="8" borderId="133" xfId="0" applyNumberFormat="1" applyFont="1" applyFill="1" applyBorder="1" applyAlignment="1" applyProtection="1">
      <alignment horizontal="right" vertical="center"/>
      <protection locked="0"/>
    </xf>
    <xf numFmtId="0" fontId="24" fillId="8" borderId="125" xfId="0" applyFont="1" applyFill="1" applyBorder="1" applyAlignment="1" applyProtection="1">
      <alignment vertical="center"/>
      <protection locked="0"/>
    </xf>
    <xf numFmtId="166" fontId="27" fillId="8" borderId="144" xfId="0" applyNumberFormat="1" applyFont="1" applyFill="1" applyBorder="1" applyAlignment="1" applyProtection="1">
      <alignment horizontal="right" vertical="center"/>
      <protection locked="0"/>
    </xf>
    <xf numFmtId="0" fontId="24" fillId="8" borderId="142" xfId="0" applyFont="1" applyFill="1" applyBorder="1" applyAlignment="1" applyProtection="1">
      <alignment vertical="center"/>
      <protection locked="0"/>
    </xf>
    <xf numFmtId="0" fontId="27" fillId="2" borderId="141" xfId="0" applyFont="1" applyFill="1" applyBorder="1" applyAlignment="1" applyProtection="1">
      <alignment horizontal="center" vertical="center"/>
    </xf>
    <xf numFmtId="0" fontId="27" fillId="2" borderId="143" xfId="0" applyFont="1" applyFill="1" applyBorder="1" applyAlignment="1" applyProtection="1">
      <alignment horizontal="center" vertical="center"/>
    </xf>
    <xf numFmtId="0" fontId="27" fillId="2" borderId="54" xfId="0" applyFont="1" applyFill="1" applyBorder="1" applyAlignment="1" applyProtection="1">
      <alignment horizontal="center" vertical="center" wrapText="1"/>
    </xf>
    <xf numFmtId="0" fontId="27" fillId="2" borderId="52" xfId="0" applyFont="1" applyFill="1" applyBorder="1" applyAlignment="1" applyProtection="1">
      <alignment horizontal="center" vertical="center"/>
    </xf>
    <xf numFmtId="0" fontId="27" fillId="2" borderId="12" xfId="0" applyFont="1" applyFill="1" applyBorder="1" applyAlignment="1" applyProtection="1">
      <alignment horizontal="center" vertical="center"/>
    </xf>
    <xf numFmtId="0" fontId="27" fillId="2" borderId="62" xfId="0" applyFont="1" applyFill="1" applyBorder="1" applyAlignment="1" applyProtection="1">
      <alignment horizontal="center" vertical="center"/>
    </xf>
    <xf numFmtId="0" fontId="27" fillId="2" borderId="145" xfId="0" applyFont="1" applyFill="1" applyBorder="1" applyAlignment="1" applyProtection="1">
      <alignment horizontal="center" vertical="center"/>
    </xf>
    <xf numFmtId="0" fontId="27" fillId="0" borderId="125" xfId="0" applyFont="1" applyBorder="1" applyAlignment="1" applyProtection="1">
      <alignment vertical="center"/>
    </xf>
    <xf numFmtId="0" fontId="24" fillId="0" borderId="4" xfId="0" applyFont="1" applyBorder="1" applyAlignment="1" applyProtection="1">
      <alignment vertical="center"/>
    </xf>
    <xf numFmtId="0" fontId="6" fillId="0" borderId="128" xfId="0" applyFont="1" applyFill="1" applyBorder="1" applyAlignment="1" applyProtection="1">
      <alignment horizontal="center"/>
    </xf>
    <xf numFmtId="0" fontId="6" fillId="0" borderId="55" xfId="0" applyFont="1" applyFill="1" applyBorder="1" applyAlignment="1" applyProtection="1">
      <alignment horizontal="center"/>
    </xf>
    <xf numFmtId="0" fontId="6" fillId="0" borderId="56" xfId="0" applyFont="1" applyFill="1" applyBorder="1" applyAlignment="1" applyProtection="1">
      <alignment horizontal="center"/>
    </xf>
    <xf numFmtId="0" fontId="26" fillId="0" borderId="128" xfId="0" applyFont="1" applyBorder="1" applyAlignment="1" applyProtection="1">
      <alignment horizontal="center"/>
    </xf>
    <xf numFmtId="0" fontId="24" fillId="0" borderId="55" xfId="0" applyFont="1" applyBorder="1" applyAlignment="1" applyProtection="1">
      <alignment horizontal="center"/>
    </xf>
    <xf numFmtId="0" fontId="24" fillId="0" borderId="56" xfId="0" applyFont="1" applyBorder="1" applyAlignment="1" applyProtection="1">
      <alignment horizontal="center"/>
    </xf>
    <xf numFmtId="0" fontId="27" fillId="0" borderId="117" xfId="0" applyFont="1" applyBorder="1" applyAlignment="1" applyProtection="1">
      <alignment horizontal="center"/>
    </xf>
    <xf numFmtId="0" fontId="24" fillId="0" borderId="118" xfId="0" applyFont="1" applyBorder="1" applyAlignment="1" applyProtection="1">
      <alignment horizontal="center"/>
    </xf>
    <xf numFmtId="0" fontId="24" fillId="0" borderId="119" xfId="0" applyFont="1" applyBorder="1" applyAlignment="1" applyProtection="1">
      <alignment horizontal="center"/>
    </xf>
    <xf numFmtId="172" fontId="27" fillId="10" borderId="0" xfId="0" applyNumberFormat="1" applyFont="1" applyFill="1" applyBorder="1" applyAlignment="1" applyProtection="1">
      <alignment horizontal="left" vertical="center"/>
    </xf>
    <xf numFmtId="174" fontId="27" fillId="0" borderId="107" xfId="0" applyNumberFormat="1" applyFont="1" applyFill="1" applyBorder="1" applyAlignment="1" applyProtection="1">
      <alignment horizontal="left" vertical="center" indent="1"/>
      <protection locked="0"/>
    </xf>
    <xf numFmtId="174" fontId="24" fillId="0" borderId="131" xfId="0" applyNumberFormat="1" applyFont="1" applyFill="1" applyBorder="1" applyAlignment="1" applyProtection="1">
      <alignment horizontal="left" vertical="center" indent="1"/>
    </xf>
    <xf numFmtId="0" fontId="27" fillId="0" borderId="53" xfId="0" applyFont="1" applyFill="1" applyBorder="1" applyAlignment="1" applyProtection="1">
      <alignment horizontal="left" vertical="center"/>
    </xf>
    <xf numFmtId="0" fontId="24" fillId="0" borderId="85" xfId="0" applyFont="1" applyBorder="1" applyAlignment="1" applyProtection="1">
      <alignment horizontal="left" vertical="center"/>
    </xf>
    <xf numFmtId="174" fontId="27" fillId="0" borderId="137" xfId="0" applyNumberFormat="1" applyFont="1" applyFill="1" applyBorder="1" applyAlignment="1" applyProtection="1">
      <alignment horizontal="left" vertical="center" wrapText="1" indent="1"/>
    </xf>
    <xf numFmtId="0" fontId="24" fillId="0" borderId="96" xfId="0" applyFont="1" applyBorder="1" applyAlignment="1" applyProtection="1">
      <alignment horizontal="left" vertical="center" wrapText="1" indent="1"/>
    </xf>
    <xf numFmtId="0" fontId="27" fillId="2" borderId="117" xfId="0" applyFont="1" applyFill="1" applyBorder="1" applyAlignment="1" applyProtection="1">
      <alignment horizontal="center" vertical="center"/>
    </xf>
    <xf numFmtId="0" fontId="27" fillId="2" borderId="118" xfId="0" applyFont="1" applyFill="1" applyBorder="1" applyAlignment="1" applyProtection="1">
      <alignment horizontal="center" vertical="center"/>
    </xf>
    <xf numFmtId="0" fontId="24" fillId="0" borderId="118" xfId="0" applyFont="1" applyBorder="1" applyAlignment="1" applyProtection="1">
      <alignment vertical="center"/>
    </xf>
    <xf numFmtId="0" fontId="24" fillId="0" borderId="119" xfId="0" applyFont="1" applyBorder="1" applyAlignment="1" applyProtection="1">
      <alignment vertical="center"/>
    </xf>
    <xf numFmtId="0" fontId="27" fillId="7" borderId="141" xfId="0" applyFont="1" applyFill="1" applyBorder="1" applyAlignment="1" applyProtection="1">
      <alignment horizontal="right" vertical="center"/>
    </xf>
    <xf numFmtId="0" fontId="4" fillId="0" borderId="143" xfId="0" applyFont="1" applyBorder="1" applyAlignment="1">
      <alignment horizontal="right" vertical="center"/>
    </xf>
    <xf numFmtId="0" fontId="27" fillId="0" borderId="133" xfId="0" applyFont="1" applyBorder="1" applyAlignment="1" applyProtection="1">
      <alignment vertical="center"/>
    </xf>
    <xf numFmtId="0" fontId="24" fillId="0" borderId="125" xfId="0" applyFont="1" applyBorder="1" applyAlignment="1" applyProtection="1"/>
    <xf numFmtId="0" fontId="24" fillId="0" borderId="134" xfId="0" applyFont="1" applyBorder="1" applyAlignment="1" applyProtection="1"/>
    <xf numFmtId="174" fontId="24" fillId="0" borderId="142" xfId="0" applyNumberFormat="1" applyFont="1" applyFill="1" applyBorder="1" applyAlignment="1" applyProtection="1">
      <alignment horizontal="left" vertical="center" indent="1"/>
    </xf>
    <xf numFmtId="174" fontId="27" fillId="0" borderId="137" xfId="0" applyNumberFormat="1" applyFont="1" applyFill="1" applyBorder="1" applyAlignment="1" applyProtection="1">
      <alignment horizontal="left" vertical="center" indent="1"/>
      <protection locked="0"/>
    </xf>
    <xf numFmtId="174" fontId="24" fillId="0" borderId="132" xfId="0" applyNumberFormat="1" applyFont="1" applyFill="1" applyBorder="1" applyAlignment="1" applyProtection="1">
      <alignment horizontal="left" vertical="center" indent="1"/>
    </xf>
    <xf numFmtId="174" fontId="24" fillId="0" borderId="96" xfId="0" applyNumberFormat="1" applyFont="1" applyFill="1" applyBorder="1" applyAlignment="1" applyProtection="1">
      <alignment horizontal="left" vertical="center" indent="1"/>
    </xf>
    <xf numFmtId="0" fontId="27" fillId="2" borderId="150" xfId="0" applyFont="1" applyFill="1" applyBorder="1" applyAlignment="1" applyProtection="1">
      <alignment horizontal="left" vertical="center"/>
    </xf>
    <xf numFmtId="0" fontId="24" fillId="0" borderId="151" xfId="0" applyFont="1" applyBorder="1" applyAlignment="1" applyProtection="1">
      <alignment horizontal="left" vertical="center"/>
    </xf>
    <xf numFmtId="0" fontId="24" fillId="0" borderId="152" xfId="0" applyFont="1" applyBorder="1" applyAlignment="1" applyProtection="1">
      <alignment horizontal="left" vertical="center"/>
    </xf>
    <xf numFmtId="0" fontId="6" fillId="12" borderId="116" xfId="0" applyFont="1" applyFill="1" applyBorder="1" applyAlignment="1" applyProtection="1">
      <alignment horizontal="left" vertical="center"/>
    </xf>
    <xf numFmtId="0" fontId="0" fillId="0" borderId="110" xfId="0" applyBorder="1" applyAlignment="1">
      <alignment horizontal="left" vertical="center"/>
    </xf>
    <xf numFmtId="0" fontId="0" fillId="0" borderId="111" xfId="0" applyBorder="1" applyAlignment="1">
      <alignment horizontal="left" vertical="center"/>
    </xf>
    <xf numFmtId="0" fontId="4" fillId="13" borderId="116" xfId="0" applyFont="1" applyFill="1" applyBorder="1" applyAlignment="1" applyProtection="1">
      <alignment horizontal="left" vertical="center"/>
      <protection locked="0"/>
    </xf>
    <xf numFmtId="0" fontId="0" fillId="0" borderId="110" xfId="0" applyBorder="1" applyAlignment="1">
      <alignment vertical="center"/>
    </xf>
    <xf numFmtId="0" fontId="0" fillId="0" borderId="111" xfId="0" applyBorder="1" applyAlignment="1">
      <alignment vertical="center"/>
    </xf>
    <xf numFmtId="0" fontId="27" fillId="2" borderId="117" xfId="0" applyFont="1" applyFill="1" applyBorder="1" applyAlignment="1" applyProtection="1">
      <alignment horizontal="left" vertical="center"/>
      <protection locked="0"/>
    </xf>
    <xf numFmtId="0" fontId="0" fillId="0" borderId="118" xfId="0" applyBorder="1" applyAlignment="1">
      <alignment horizontal="left" vertical="center"/>
    </xf>
    <xf numFmtId="0" fontId="0" fillId="0" borderId="119" xfId="0" applyBorder="1" applyAlignment="1">
      <alignment horizontal="left" vertical="center"/>
    </xf>
    <xf numFmtId="0" fontId="27" fillId="14" borderId="117" xfId="0" applyFont="1" applyFill="1" applyBorder="1" applyAlignment="1" applyProtection="1">
      <alignment horizontal="left" vertical="center"/>
    </xf>
    <xf numFmtId="165" fontId="27" fillId="2" borderId="117" xfId="0" applyNumberFormat="1" applyFont="1" applyFill="1" applyBorder="1" applyAlignment="1" applyProtection="1">
      <alignment horizontal="left" vertical="center"/>
    </xf>
    <xf numFmtId="0" fontId="0" fillId="0" borderId="118" xfId="0" applyBorder="1" applyAlignment="1">
      <alignment vertical="center"/>
    </xf>
    <xf numFmtId="0" fontId="9" fillId="7" borderId="0" xfId="0" applyFont="1" applyFill="1" applyAlignment="1" applyProtection="1">
      <alignment vertical="center"/>
    </xf>
    <xf numFmtId="0" fontId="0" fillId="7" borderId="0" xfId="0" applyFill="1" applyAlignment="1" applyProtection="1">
      <alignment vertical="center"/>
    </xf>
    <xf numFmtId="0" fontId="12" fillId="7" borderId="10" xfId="0" applyNumberFormat="1" applyFont="1" applyFill="1" applyBorder="1" applyAlignment="1" applyProtection="1">
      <alignment horizontal="left" vertical="center"/>
      <protection locked="0"/>
    </xf>
    <xf numFmtId="0" fontId="12" fillId="7" borderId="10" xfId="0" applyFont="1" applyFill="1" applyBorder="1" applyAlignment="1" applyProtection="1">
      <alignment vertical="center"/>
      <protection locked="0"/>
    </xf>
    <xf numFmtId="0" fontId="27" fillId="2" borderId="52" xfId="0" applyFont="1" applyFill="1" applyBorder="1" applyAlignment="1" applyProtection="1">
      <alignment horizontal="center" vertical="center" wrapText="1"/>
    </xf>
    <xf numFmtId="0" fontId="27" fillId="2" borderId="146" xfId="0" applyFont="1" applyFill="1" applyBorder="1" applyAlignment="1" applyProtection="1">
      <alignment horizontal="center" vertical="center" wrapText="1"/>
    </xf>
    <xf numFmtId="0" fontId="27" fillId="2" borderId="147" xfId="0" applyFont="1" applyFill="1" applyBorder="1" applyAlignment="1" applyProtection="1">
      <alignment horizontal="center" vertical="center" wrapText="1"/>
    </xf>
    <xf numFmtId="175" fontId="12" fillId="7" borderId="10" xfId="0" applyNumberFormat="1" applyFont="1" applyFill="1" applyBorder="1" applyAlignment="1" applyProtection="1">
      <alignment horizontal="left" vertical="center" indent="1"/>
      <protection locked="0"/>
    </xf>
    <xf numFmtId="178" fontId="8" fillId="0" borderId="0" xfId="0" applyNumberFormat="1" applyFont="1" applyAlignment="1" applyProtection="1">
      <alignment horizontal="left" indent="1"/>
    </xf>
  </cellXfs>
  <cellStyles count="8">
    <cellStyle name="Comma0" xfId="1" xr:uid="{00000000-0005-0000-0000-000000000000}"/>
    <cellStyle name="Currency0" xfId="2" xr:uid="{00000000-0005-0000-0000-000001000000}"/>
    <cellStyle name="Date" xfId="3" xr:uid="{00000000-0005-0000-0000-000002000000}"/>
    <cellStyle name="Fixed" xfId="4" xr:uid="{00000000-0005-0000-0000-000003000000}"/>
    <cellStyle name="Heading 1" xfId="5" builtinId="16" customBuiltin="1"/>
    <cellStyle name="Heading 2" xfId="6" builtinId="17" customBuiltin="1"/>
    <cellStyle name="Normal" xfId="0" builtinId="0"/>
    <cellStyle name="Total" xfId="7" builtinId="25" customBuiltin="1"/>
  </cellStyles>
  <dxfs count="12">
    <dxf>
      <fill>
        <patternFill>
          <bgColor indexed="43"/>
        </patternFill>
      </fill>
    </dxf>
    <dxf>
      <fill>
        <patternFill>
          <bgColor indexed="43"/>
        </patternFill>
      </fill>
    </dxf>
    <dxf>
      <fill>
        <patternFill>
          <bgColor indexed="43"/>
        </patternFill>
      </fill>
    </dxf>
    <dxf>
      <fill>
        <patternFill>
          <bgColor indexed="22"/>
        </patternFill>
      </fill>
    </dxf>
    <dxf>
      <fill>
        <patternFill>
          <bgColor indexed="29"/>
        </patternFill>
      </fill>
    </dxf>
    <dxf>
      <fill>
        <patternFill>
          <bgColor indexed="43"/>
        </patternFill>
      </fill>
    </dxf>
    <dxf>
      <fill>
        <patternFill>
          <bgColor indexed="22"/>
        </patternFill>
      </fill>
    </dxf>
    <dxf>
      <fill>
        <patternFill>
          <bgColor indexed="22"/>
        </patternFill>
      </fill>
    </dxf>
    <dxf>
      <fill>
        <patternFill>
          <bgColor indexed="29"/>
        </patternFill>
      </fill>
    </dxf>
    <dxf>
      <fill>
        <patternFill>
          <bgColor indexed="43"/>
        </patternFill>
      </fill>
    </dxf>
    <dxf>
      <fill>
        <patternFill>
          <bgColor indexed="22"/>
        </patternFill>
      </fill>
    </dxf>
    <dxf>
      <fill>
        <patternFill>
          <bgColor indexed="2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E3E3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I63"/>
  <sheetViews>
    <sheetView tabSelected="1" view="pageLayout" zoomScaleNormal="50" zoomScaleSheetLayoutView="100" workbookViewId="0">
      <selection activeCell="Q4" sqref="Q4:S4"/>
    </sheetView>
  </sheetViews>
  <sheetFormatPr defaultRowHeight="13.15" x14ac:dyDescent="0.4"/>
  <cols>
    <col min="1" max="1" width="6.59765625" style="4" customWidth="1"/>
    <col min="2" max="3" width="8.59765625" style="4" customWidth="1"/>
    <col min="4" max="6" width="7.73046875" style="4" customWidth="1"/>
    <col min="7" max="7" width="9" style="4" customWidth="1"/>
    <col min="8" max="10" width="7.73046875" style="4" customWidth="1"/>
    <col min="11" max="11" width="1" style="4" customWidth="1"/>
    <col min="12" max="12" width="8.86328125" style="4" customWidth="1"/>
    <col min="13" max="14" width="6.73046875" style="4" customWidth="1"/>
    <col min="15" max="15" width="12.73046875" style="4" customWidth="1"/>
    <col min="16" max="16" width="1.59765625" style="4" customWidth="1"/>
    <col min="17" max="17" width="9.1328125" style="4"/>
    <col min="18" max="18" width="14.86328125" style="4" customWidth="1"/>
    <col min="19" max="19" width="12.73046875" style="4" customWidth="1"/>
    <col min="20" max="20" width="1.265625" customWidth="1"/>
    <col min="21" max="21" width="6.3984375" customWidth="1"/>
    <col min="22" max="22" width="9" customWidth="1"/>
    <col min="23" max="23" width="11.73046875" style="1" customWidth="1"/>
    <col min="24" max="24" width="12.265625" style="1" customWidth="1"/>
    <col min="25" max="25" width="15.73046875" style="1" customWidth="1"/>
    <col min="26" max="26" width="12.73046875" style="1" customWidth="1"/>
    <col min="27" max="27" width="11.59765625" customWidth="1"/>
  </cols>
  <sheetData>
    <row r="1" spans="1:35" ht="21" x14ac:dyDescent="0.4">
      <c r="A1" s="237" t="s">
        <v>28</v>
      </c>
      <c r="B1" s="237"/>
      <c r="C1" s="237"/>
      <c r="D1" s="237"/>
      <c r="E1" s="237"/>
      <c r="F1" s="237"/>
      <c r="G1" s="237"/>
      <c r="H1" s="237"/>
      <c r="I1" s="237"/>
      <c r="J1" s="237"/>
      <c r="K1" s="237"/>
      <c r="L1" s="237"/>
      <c r="M1" s="238"/>
      <c r="N1" s="238"/>
      <c r="O1" s="238"/>
      <c r="P1" s="238"/>
      <c r="Q1" s="238"/>
      <c r="R1" s="238"/>
      <c r="S1" s="238"/>
      <c r="T1" s="6"/>
      <c r="U1" s="6"/>
      <c r="V1" s="6"/>
      <c r="W1" s="7"/>
      <c r="X1" s="7"/>
      <c r="Y1" s="8"/>
      <c r="Z1" s="8"/>
      <c r="AA1" s="8"/>
      <c r="AB1" s="6"/>
      <c r="AC1" s="6"/>
      <c r="AD1" s="6"/>
      <c r="AE1" s="6"/>
      <c r="AF1" s="6"/>
      <c r="AG1" s="6"/>
      <c r="AH1" s="6"/>
      <c r="AI1" s="6"/>
    </row>
    <row r="2" spans="1:35" ht="16.899999999999999" x14ac:dyDescent="0.4">
      <c r="A2" s="239" t="s">
        <v>29</v>
      </c>
      <c r="B2" s="239"/>
      <c r="C2" s="239"/>
      <c r="D2" s="239"/>
      <c r="E2" s="239"/>
      <c r="F2" s="239"/>
      <c r="G2" s="239"/>
      <c r="H2" s="239"/>
      <c r="I2" s="239"/>
      <c r="J2" s="239"/>
      <c r="K2" s="239"/>
      <c r="L2" s="239"/>
      <c r="M2" s="240"/>
      <c r="N2" s="240"/>
      <c r="O2" s="240"/>
      <c r="P2" s="240"/>
      <c r="Q2" s="240"/>
      <c r="R2" s="240"/>
      <c r="S2" s="240"/>
      <c r="T2" s="6"/>
      <c r="U2" s="6"/>
      <c r="V2" s="9"/>
      <c r="W2" s="7"/>
      <c r="X2" s="7"/>
      <c r="Y2" s="7"/>
      <c r="Z2" s="7"/>
      <c r="AA2" s="6"/>
      <c r="AB2" s="6"/>
      <c r="AC2" s="6"/>
      <c r="AD2" s="6"/>
      <c r="AE2" s="6"/>
      <c r="AF2" s="6"/>
      <c r="AG2" s="6"/>
      <c r="AH2" s="6"/>
      <c r="AI2" s="6"/>
    </row>
    <row r="3" spans="1:35" ht="13.5" customHeight="1" x14ac:dyDescent="0.4">
      <c r="A3" s="76"/>
      <c r="B3" s="76"/>
      <c r="C3" s="76"/>
      <c r="D3" s="76"/>
      <c r="E3" s="76"/>
      <c r="F3" s="76"/>
      <c r="G3" s="76"/>
      <c r="H3" s="76"/>
      <c r="I3" s="76"/>
      <c r="J3" s="76"/>
      <c r="K3" s="76"/>
      <c r="L3" s="76"/>
      <c r="M3" s="76"/>
      <c r="N3" s="76"/>
      <c r="O3" s="76"/>
      <c r="P3" s="76"/>
      <c r="Q3" s="76"/>
      <c r="R3" s="76"/>
      <c r="S3" s="76"/>
      <c r="T3" s="6"/>
      <c r="U3" s="6"/>
      <c r="V3" s="10"/>
      <c r="W3" s="7"/>
      <c r="X3" s="7"/>
      <c r="Y3" s="7"/>
      <c r="Z3" s="7"/>
      <c r="AA3" s="6"/>
      <c r="AB3" s="6"/>
      <c r="AC3" s="6"/>
      <c r="AD3" s="6"/>
      <c r="AE3" s="6"/>
      <c r="AF3" s="6"/>
      <c r="AG3" s="6"/>
      <c r="AH3" s="6"/>
      <c r="AI3" s="6"/>
    </row>
    <row r="4" spans="1:35" ht="33" customHeight="1" thickBot="1" x14ac:dyDescent="0.55000000000000004">
      <c r="A4" s="262"/>
      <c r="B4" s="77"/>
      <c r="C4" s="217" t="s">
        <v>75</v>
      </c>
      <c r="D4" s="315"/>
      <c r="E4" s="315"/>
      <c r="F4" s="315"/>
      <c r="G4" s="315"/>
      <c r="H4" s="315"/>
      <c r="I4" s="315"/>
      <c r="J4" s="315"/>
      <c r="K4" s="315"/>
      <c r="L4" s="315"/>
      <c r="M4" s="316"/>
      <c r="N4" s="310" t="s">
        <v>91</v>
      </c>
      <c r="O4" s="310"/>
      <c r="P4" s="78"/>
      <c r="Q4" s="302"/>
      <c r="R4" s="302"/>
      <c r="S4" s="302"/>
      <c r="T4" s="6"/>
      <c r="U4" s="6"/>
      <c r="V4" s="6"/>
      <c r="W4" s="8"/>
      <c r="X4" s="8"/>
      <c r="Y4" s="8"/>
      <c r="Z4" s="8"/>
      <c r="AA4" s="8"/>
      <c r="AB4" s="6"/>
      <c r="AC4" s="6"/>
      <c r="AD4" s="6"/>
      <c r="AE4" s="6"/>
      <c r="AF4" s="6"/>
      <c r="AG4" s="6"/>
      <c r="AH4" s="6"/>
      <c r="AI4" s="6"/>
    </row>
    <row r="5" spans="1:35" ht="33" customHeight="1" thickTop="1" thickBot="1" x14ac:dyDescent="0.55000000000000004">
      <c r="A5" s="79"/>
      <c r="B5" s="77"/>
      <c r="C5" s="217" t="s">
        <v>76</v>
      </c>
      <c r="D5" s="304"/>
      <c r="E5" s="305"/>
      <c r="F5" s="305"/>
      <c r="G5" s="305"/>
      <c r="H5" s="305"/>
      <c r="I5" s="305"/>
      <c r="J5" s="305"/>
      <c r="K5" s="305"/>
      <c r="L5" s="305"/>
      <c r="M5" s="305"/>
      <c r="N5" s="311" t="s">
        <v>92</v>
      </c>
      <c r="O5" s="312"/>
      <c r="P5" s="80"/>
      <c r="Q5" s="303"/>
      <c r="R5" s="303"/>
      <c r="S5" s="303"/>
      <c r="T5" s="6"/>
      <c r="U5" s="6"/>
      <c r="V5" s="6"/>
      <c r="W5" s="12" t="s">
        <v>56</v>
      </c>
      <c r="X5" s="13" t="s">
        <v>21</v>
      </c>
      <c r="Y5" s="14" t="s">
        <v>58</v>
      </c>
      <c r="Z5" s="15" t="s">
        <v>37</v>
      </c>
      <c r="AA5" s="16" t="s">
        <v>38</v>
      </c>
      <c r="AB5" s="17" t="s">
        <v>54</v>
      </c>
      <c r="AC5" s="6"/>
      <c r="AD5" s="6"/>
      <c r="AE5" s="6"/>
      <c r="AF5" s="6"/>
      <c r="AG5" s="6"/>
      <c r="AH5" s="6"/>
      <c r="AI5" s="6"/>
    </row>
    <row r="6" spans="1:35" ht="33" customHeight="1" thickTop="1" thickBot="1" x14ac:dyDescent="0.65">
      <c r="A6" s="81"/>
      <c r="B6" s="77"/>
      <c r="C6" s="217" t="s">
        <v>13</v>
      </c>
      <c r="D6" s="313"/>
      <c r="E6" s="314"/>
      <c r="F6" s="314"/>
      <c r="G6" s="82" t="s">
        <v>12</v>
      </c>
      <c r="H6" s="317"/>
      <c r="I6" s="317"/>
      <c r="J6" s="317"/>
      <c r="K6" s="317"/>
      <c r="L6" s="317"/>
      <c r="M6" s="317"/>
      <c r="N6" s="244"/>
      <c r="O6" s="243"/>
      <c r="P6" s="80"/>
      <c r="Q6" s="245"/>
      <c r="R6" s="246"/>
      <c r="S6" s="246"/>
      <c r="T6" s="6"/>
      <c r="U6" s="6"/>
      <c r="V6" s="6"/>
      <c r="W6" s="18" t="b">
        <f>AND(D4="",D5="",D6="",H6="",Q4="",Q5="",Q6="",COUNTIF(B12:B42,"No")=0,COUNTIF(B12:B42,"Yes")=0,SUM(C12:J42)=0)</f>
        <v>1</v>
      </c>
      <c r="X6" s="19" t="str">
        <f>IF(W6,"Blank Form",IF(OR(D6="January",D6="March",D6="May",D6="July",D6="August",D6="October",D6="December"),31,IF(OR(D6="April",D6="June",D6="September",D6="November"),30,IF(D6="February",IF(MOD(H6,4)=0,29,28),"Missing Mo."))))</f>
        <v>Blank Form</v>
      </c>
      <c r="Y6" s="18" t="s">
        <v>53</v>
      </c>
      <c r="Z6" s="5">
        <v>2020</v>
      </c>
      <c r="AA6" s="20">
        <f>+Z6+1</f>
        <v>2021</v>
      </c>
      <c r="AB6" s="20">
        <f t="shared" ref="AB6:AI6" si="0">+AA6+1</f>
        <v>2022</v>
      </c>
      <c r="AC6" s="20">
        <f t="shared" si="0"/>
        <v>2023</v>
      </c>
      <c r="AD6" s="20">
        <f t="shared" si="0"/>
        <v>2024</v>
      </c>
      <c r="AE6" s="20">
        <f t="shared" si="0"/>
        <v>2025</v>
      </c>
      <c r="AF6" s="20">
        <f t="shared" si="0"/>
        <v>2026</v>
      </c>
      <c r="AG6" s="20">
        <f t="shared" si="0"/>
        <v>2027</v>
      </c>
      <c r="AH6" s="20">
        <f t="shared" si="0"/>
        <v>2028</v>
      </c>
      <c r="AI6" s="21">
        <f t="shared" si="0"/>
        <v>2029</v>
      </c>
    </row>
    <row r="7" spans="1:35" ht="12.75" customHeight="1" x14ac:dyDescent="0.4">
      <c r="A7" s="83"/>
      <c r="B7" s="83"/>
      <c r="C7" s="83"/>
      <c r="D7" s="84"/>
      <c r="E7" s="83"/>
      <c r="F7" s="83"/>
      <c r="G7" s="83"/>
      <c r="H7" s="83"/>
      <c r="I7" s="83"/>
      <c r="J7" s="83"/>
      <c r="K7" s="83"/>
      <c r="L7" s="85"/>
      <c r="M7" s="85"/>
      <c r="N7" s="85"/>
      <c r="O7" s="85"/>
      <c r="P7" s="83"/>
      <c r="Q7" s="80"/>
      <c r="R7" s="80"/>
      <c r="S7" s="80"/>
      <c r="T7" s="6"/>
      <c r="U7" s="6"/>
      <c r="V7" s="6"/>
      <c r="W7" s="7"/>
      <c r="X7" s="7"/>
      <c r="Y7" s="7"/>
      <c r="Z7" s="22"/>
      <c r="AA7" s="8"/>
      <c r="AB7" s="6"/>
      <c r="AC7" s="6"/>
      <c r="AD7" s="6"/>
      <c r="AE7" s="6"/>
      <c r="AF7" s="6"/>
      <c r="AG7" s="6"/>
      <c r="AH7" s="6"/>
      <c r="AI7" s="6"/>
    </row>
    <row r="8" spans="1:35" ht="11.25" customHeight="1" thickBot="1" x14ac:dyDescent="0.4">
      <c r="A8" s="86"/>
      <c r="B8" s="86"/>
      <c r="C8" s="84"/>
      <c r="D8" s="84"/>
      <c r="E8" s="84"/>
      <c r="F8" s="80"/>
      <c r="G8" s="80"/>
      <c r="H8" s="84"/>
      <c r="I8" s="84"/>
      <c r="J8" s="80"/>
      <c r="K8" s="80"/>
      <c r="L8" s="87"/>
      <c r="M8" s="88"/>
      <c r="N8" s="87"/>
      <c r="O8" s="88"/>
      <c r="P8" s="80"/>
      <c r="Q8" s="89"/>
      <c r="R8" s="84"/>
      <c r="S8" s="80"/>
      <c r="T8" s="6"/>
      <c r="U8" s="24"/>
      <c r="V8" s="6"/>
      <c r="W8" s="8"/>
      <c r="X8" s="8"/>
      <c r="Y8" s="8" t="s">
        <v>39</v>
      </c>
      <c r="Z8" s="8"/>
      <c r="AA8" s="8"/>
      <c r="AB8" s="6"/>
      <c r="AC8" s="25"/>
      <c r="AD8" s="6"/>
      <c r="AE8" s="6"/>
      <c r="AF8" s="6"/>
      <c r="AG8" s="6"/>
      <c r="AH8" s="6"/>
      <c r="AI8" s="6"/>
    </row>
    <row r="9" spans="1:35" ht="16.899999999999999" customHeight="1" thickTop="1" thickBot="1" x14ac:dyDescent="0.55000000000000004">
      <c r="A9" s="261"/>
      <c r="B9" s="91"/>
      <c r="C9" s="91"/>
      <c r="D9" s="91"/>
      <c r="E9" s="90" t="s">
        <v>22</v>
      </c>
      <c r="F9" s="91"/>
      <c r="G9" s="91"/>
      <c r="H9" s="91"/>
      <c r="I9" s="91"/>
      <c r="J9" s="92"/>
      <c r="K9" s="80"/>
      <c r="L9" s="369" t="s">
        <v>46</v>
      </c>
      <c r="M9" s="370"/>
      <c r="N9" s="370"/>
      <c r="O9" s="371"/>
      <c r="P9" s="80"/>
      <c r="Q9" s="258" t="s">
        <v>62</v>
      </c>
      <c r="R9" s="257"/>
      <c r="S9" s="257"/>
      <c r="T9" s="6"/>
      <c r="U9" s="6"/>
      <c r="V9" s="6"/>
      <c r="W9" s="334" t="s">
        <v>20</v>
      </c>
      <c r="X9" s="335"/>
      <c r="Y9" s="335"/>
      <c r="Z9" s="335"/>
      <c r="AA9" s="336"/>
      <c r="AB9" s="6"/>
      <c r="AC9" s="6"/>
      <c r="AD9" s="26"/>
      <c r="AE9" s="27"/>
      <c r="AF9" s="26"/>
      <c r="AG9" s="26"/>
      <c r="AH9" s="6"/>
      <c r="AI9" s="6"/>
    </row>
    <row r="10" spans="1:35" ht="16.899999999999999" customHeight="1" thickTop="1" thickBot="1" x14ac:dyDescent="0.6">
      <c r="A10" s="94" t="s">
        <v>48</v>
      </c>
      <c r="B10" s="380" t="s">
        <v>72</v>
      </c>
      <c r="C10" s="324" t="s">
        <v>88</v>
      </c>
      <c r="D10" s="326" t="s">
        <v>73</v>
      </c>
      <c r="E10" s="327"/>
      <c r="F10" s="328"/>
      <c r="G10" s="324" t="s">
        <v>89</v>
      </c>
      <c r="H10" s="322" t="s">
        <v>51</v>
      </c>
      <c r="I10" s="322"/>
      <c r="J10" s="323"/>
      <c r="K10" s="80"/>
      <c r="L10" s="318"/>
      <c r="M10" s="319"/>
      <c r="N10" s="329" t="s">
        <v>41</v>
      </c>
      <c r="O10" s="330"/>
      <c r="P10" s="80"/>
      <c r="Q10" s="340" t="s">
        <v>70</v>
      </c>
      <c r="R10" s="340"/>
      <c r="S10" s="259" t="s">
        <v>38</v>
      </c>
      <c r="T10" s="8"/>
      <c r="U10" s="6"/>
      <c r="V10" s="6"/>
      <c r="W10" s="337" t="s">
        <v>78</v>
      </c>
      <c r="X10" s="338"/>
      <c r="Y10" s="339"/>
      <c r="Z10" s="337" t="s">
        <v>79</v>
      </c>
      <c r="AA10" s="339"/>
      <c r="AB10" s="6"/>
      <c r="AC10" s="6"/>
      <c r="AD10" s="26"/>
      <c r="AE10" s="27"/>
      <c r="AF10" s="26"/>
      <c r="AG10" s="26"/>
      <c r="AH10" s="6"/>
      <c r="AI10" s="6"/>
    </row>
    <row r="11" spans="1:35" ht="16.899999999999999" customHeight="1" thickBot="1" x14ac:dyDescent="0.45">
      <c r="A11" s="95"/>
      <c r="B11" s="381"/>
      <c r="C11" s="379"/>
      <c r="D11" s="96" t="s">
        <v>1</v>
      </c>
      <c r="E11" s="97" t="s">
        <v>2</v>
      </c>
      <c r="F11" s="96" t="s">
        <v>3</v>
      </c>
      <c r="G11" s="325"/>
      <c r="H11" s="98" t="s">
        <v>49</v>
      </c>
      <c r="I11" s="99" t="s">
        <v>77</v>
      </c>
      <c r="J11" s="100" t="s">
        <v>50</v>
      </c>
      <c r="K11" s="80"/>
      <c r="L11" s="320"/>
      <c r="M11" s="321"/>
      <c r="N11" s="306" t="s">
        <v>42</v>
      </c>
      <c r="O11" s="307"/>
      <c r="P11" s="80"/>
      <c r="Q11" s="258" t="s">
        <v>17</v>
      </c>
      <c r="R11" s="308"/>
      <c r="S11" s="309"/>
      <c r="T11" s="8"/>
      <c r="U11" s="6"/>
      <c r="V11" s="6"/>
      <c r="W11" s="149" t="s">
        <v>6</v>
      </c>
      <c r="X11" s="150" t="s">
        <v>14</v>
      </c>
      <c r="Y11" s="151" t="s">
        <v>59</v>
      </c>
      <c r="Z11" s="152" t="s">
        <v>6</v>
      </c>
      <c r="AA11" s="153" t="s">
        <v>14</v>
      </c>
      <c r="AB11" s="6"/>
      <c r="AC11" s="6"/>
      <c r="AD11" s="28"/>
      <c r="AE11" s="27"/>
      <c r="AF11" s="26"/>
      <c r="AG11" s="26"/>
      <c r="AH11" s="6"/>
      <c r="AI11" s="6"/>
    </row>
    <row r="12" spans="1:35" ht="16.899999999999999" customHeight="1" thickBot="1" x14ac:dyDescent="0.45">
      <c r="A12" s="101">
        <v>1</v>
      </c>
      <c r="B12" s="204"/>
      <c r="C12" s="102"/>
      <c r="D12" s="220"/>
      <c r="E12" s="103"/>
      <c r="F12" s="221"/>
      <c r="G12" s="104"/>
      <c r="H12" s="105"/>
      <c r="I12" s="106"/>
      <c r="J12" s="107"/>
      <c r="K12" s="80"/>
      <c r="L12" s="190"/>
      <c r="M12" s="87"/>
      <c r="N12" s="87"/>
      <c r="O12" s="191"/>
      <c r="P12" s="80"/>
      <c r="Q12" s="80"/>
      <c r="R12" s="80"/>
      <c r="S12" s="80"/>
      <c r="T12" s="235"/>
      <c r="U12" s="6"/>
      <c r="V12" s="6"/>
      <c r="W12" s="158" t="str">
        <f t="shared" ref="W12:W21" si="1">IF($W$6,"",IF($A12&gt;$X$6,"NA",IF(AND($B12&lt;&gt;"No",$C12=""),"EP",IF(AND($C12&gt;=0.85,$X12&lt;&gt;"Full"),"DIST",IF(AND($B12&lt;&gt;"Yes",ISNUMBER($C12)),"!error",0)))))</f>
        <v/>
      </c>
      <c r="X12" s="154" t="str">
        <f>IF($W$6,"",IF($A12&gt;$X$6,"NA",IF(AND(ISNUMBER($D12),ISNUMBER($E12),ISNUMBER($F12)),"FULL",IF(OR(ISNUMBER($D12),ISNUMBER($E12),ISNUMBER($F12)),"PARTIAL",0))))</f>
        <v/>
      </c>
      <c r="Y12" s="155" t="str">
        <f>IF($W$6,"",IF($A12&gt;$X$6,"NA",IF(OR($D12&gt;=0.85,$E12&gt;=0.85,$F12&gt;=0.85),"ACUTE-Type 1",IF(AND($C12&gt;=0.85,$X12&lt;&gt;"FULL"),"ACUTE-Type 2",IF(AND($C12&gt;=0.85,$D12&lt;0.85,$E12&lt;0.85,$F12&lt;0.85),"NONACUTE",0)))))</f>
        <v/>
      </c>
      <c r="Z12" s="156" t="str">
        <f>IF($W$6,"",IF($A12&gt;$X$6,"NA",IF(AND($B12&lt;&gt;"No",$G12=""),"EP",IF(AND($G12&gt;=1.05,COUNTIF(H12:J12,"&gt;=1")&lt;&gt;3),"DIST",IF(AND($B12&lt;&gt;"Yes",ISNUMBER($G12)),"!error",0)))))</f>
        <v/>
      </c>
      <c r="AA12" s="157" t="str">
        <f>IF($W$6,"",IF($A12&gt;$X$6,"NA",IF(AND($H12&gt;0,$I12&gt;0,$J12&gt;0),"FULL",IF(AND($B12="Yes",OR($H12&gt;0,$I12&gt;0,$J12&gt;0)),"PARTIAL",IF(AND($B12&lt;&gt;"Yes",OR($H12&gt;0,$I12&gt;0,$J12&gt;0)),"!error",0)))))</f>
        <v/>
      </c>
      <c r="AB12" s="6"/>
      <c r="AC12" s="6"/>
      <c r="AD12" s="26"/>
      <c r="AE12" s="27"/>
      <c r="AF12" s="26"/>
      <c r="AG12" s="26"/>
      <c r="AH12" s="26"/>
      <c r="AI12" s="26"/>
    </row>
    <row r="13" spans="1:35" ht="16.899999999999999" customHeight="1" thickTop="1" thickBot="1" x14ac:dyDescent="0.45">
      <c r="A13" s="108">
        <v>2</v>
      </c>
      <c r="B13" s="218"/>
      <c r="C13" s="109"/>
      <c r="D13" s="222"/>
      <c r="E13" s="111"/>
      <c r="F13" s="223"/>
      <c r="G13" s="112"/>
      <c r="H13" s="113"/>
      <c r="I13" s="114"/>
      <c r="J13" s="115"/>
      <c r="K13" s="192"/>
      <c r="L13" s="360" t="s">
        <v>16</v>
      </c>
      <c r="M13" s="361"/>
      <c r="N13" s="362"/>
      <c r="O13" s="178"/>
      <c r="P13" s="93"/>
      <c r="Q13" s="372" t="s">
        <v>23</v>
      </c>
      <c r="R13" s="370"/>
      <c r="S13" s="371"/>
      <c r="T13" s="8"/>
      <c r="U13" s="6"/>
      <c r="V13" s="6"/>
      <c r="W13" s="158" t="str">
        <f t="shared" si="1"/>
        <v/>
      </c>
      <c r="X13" s="154" t="str">
        <f t="shared" ref="X13:X42" si="2">IF($W$6,"",IF($A13&gt;$X$6,"NA",IF(AND(ISNUMBER($D13),ISNUMBER($E13),ISNUMBER($F13)),"FULL",IF(OR(ISNUMBER($D13),ISNUMBER($E13),ISNUMBER($F13)),"PARTIAL",0))))</f>
        <v/>
      </c>
      <c r="Y13" s="155" t="str">
        <f t="shared" ref="Y13:Y42" si="3">IF($W$6,"",IF($A13&gt;$X$6,"NA",IF(OR($D13&gt;=0.85,$E13&gt;=0.85,$F13&gt;=0.85),"ACUTE-Type 1",IF(AND($C13&gt;=0.85,$X13&lt;&gt;"FULL"),"ACUTE-Type 2",IF(AND($C13&gt;=0.85,$D13&lt;0.85,$E13&lt;0.85,$F13&lt;0.85),"NONACUTE",0)))))</f>
        <v/>
      </c>
      <c r="Z13" s="156" t="str">
        <f t="shared" ref="Z13:Z42" si="4">IF($W$6,"",IF($A13&gt;$X$6,"NA",IF(AND($B13&lt;&gt;"No",$G13=""),"EP",IF(AND($G13&gt;=1.05,COUNTIF(H13:J13,"&gt;=1")&lt;&gt;3),"DIST",IF(AND($B13&lt;&gt;"Yes",ISNUMBER($G13)),"!error",0)))))</f>
        <v/>
      </c>
      <c r="AA13" s="157" t="str">
        <f t="shared" ref="AA13:AA42" si="5">IF($W$6,"",IF($A13&gt;$X$6,"NA",IF(AND($H13&gt;0,$I13&gt;0,$J13&gt;0),"FULL",IF(AND($B13="Yes",OR($H13&gt;0,$I13&gt;0,$J13&gt;0)),"PARTIAL",IF(AND($B13&lt;&gt;"Yes",OR($H13&gt;0,$I13&gt;0,$J13&gt;0)),"!error",0)))))</f>
        <v/>
      </c>
      <c r="AB13" s="6"/>
      <c r="AC13" s="6"/>
      <c r="AD13" s="26"/>
      <c r="AE13" s="27"/>
      <c r="AF13" s="26"/>
      <c r="AG13" s="26"/>
      <c r="AH13" s="30"/>
      <c r="AI13" s="26"/>
    </row>
    <row r="14" spans="1:35" ht="16.899999999999999" customHeight="1" thickTop="1" thickBot="1" x14ac:dyDescent="0.45">
      <c r="A14" s="108">
        <v>3</v>
      </c>
      <c r="B14" s="218"/>
      <c r="C14" s="109"/>
      <c r="D14" s="222"/>
      <c r="E14" s="111"/>
      <c r="F14" s="223"/>
      <c r="G14" s="112"/>
      <c r="H14" s="113"/>
      <c r="I14" s="114"/>
      <c r="J14" s="115"/>
      <c r="K14" s="192"/>
      <c r="L14" s="80"/>
      <c r="M14" s="80"/>
      <c r="N14" s="80"/>
      <c r="O14" s="80"/>
      <c r="P14" s="80"/>
      <c r="Q14" s="343" t="s">
        <v>61</v>
      </c>
      <c r="R14" s="344"/>
      <c r="S14" s="116" t="str">
        <f>IF($W$6,"",SUM(H12:J42))</f>
        <v/>
      </c>
      <c r="T14" s="8"/>
      <c r="U14" s="6"/>
      <c r="V14" s="6"/>
      <c r="W14" s="158" t="str">
        <f t="shared" si="1"/>
        <v/>
      </c>
      <c r="X14" s="154" t="str">
        <f>IF($W$6,"",IF($A14&gt;$X$6,"NA",IF(AND(ISNUMBER($D14),ISNUMBER($E14),ISNUMBER($F14)),"FULL",IF(OR(ISNUMBER($D14),ISNUMBER($E14),ISNUMBER($F14)),"PARTIAL",0))))</f>
        <v/>
      </c>
      <c r="Y14" s="155" t="str">
        <f t="shared" si="3"/>
        <v/>
      </c>
      <c r="Z14" s="156" t="str">
        <f t="shared" si="4"/>
        <v/>
      </c>
      <c r="AA14" s="157" t="str">
        <f t="shared" si="5"/>
        <v/>
      </c>
      <c r="AB14" s="6"/>
      <c r="AC14" s="6"/>
      <c r="AD14" s="26"/>
      <c r="AE14" s="27"/>
      <c r="AF14" s="26"/>
      <c r="AG14" s="26"/>
      <c r="AH14" s="31"/>
      <c r="AI14" s="26"/>
    </row>
    <row r="15" spans="1:35" ht="16.899999999999999" customHeight="1" thickTop="1" thickBot="1" x14ac:dyDescent="0.45">
      <c r="A15" s="108">
        <v>4</v>
      </c>
      <c r="B15" s="218"/>
      <c r="C15" s="109"/>
      <c r="D15" s="222"/>
      <c r="E15" s="111"/>
      <c r="F15" s="223"/>
      <c r="G15" s="112"/>
      <c r="H15" s="113"/>
      <c r="I15" s="114"/>
      <c r="J15" s="115"/>
      <c r="K15" s="192"/>
      <c r="L15" s="197"/>
      <c r="M15" s="197"/>
      <c r="N15" s="197"/>
      <c r="O15" s="197"/>
      <c r="P15" s="80"/>
      <c r="Q15" s="80"/>
      <c r="R15" s="80"/>
      <c r="S15" s="80"/>
      <c r="T15" s="28"/>
      <c r="U15" s="6"/>
      <c r="V15" s="29"/>
      <c r="W15" s="158" t="str">
        <f t="shared" si="1"/>
        <v/>
      </c>
      <c r="X15" s="154" t="str">
        <f t="shared" si="2"/>
        <v/>
      </c>
      <c r="Y15" s="155" t="str">
        <f>IF($W$6,"",IF($A15&gt;$X$6,"NA",IF(OR($D15&gt;=0.85,$E15&gt;=0.85,$F15&gt;=0.85),"ACUTE-Type 1",IF(AND($C15&gt;=0.85,$X15&lt;&gt;"FULL"),"ACUTE-Type 2",IF(AND($C15&gt;=0.85,$D15&lt;0.85,$E15&lt;0.85,$F15&lt;0.85),"NONACUTE",0)))))</f>
        <v/>
      </c>
      <c r="Z15" s="156" t="str">
        <f t="shared" si="4"/>
        <v/>
      </c>
      <c r="AA15" s="157" t="str">
        <f t="shared" si="5"/>
        <v/>
      </c>
      <c r="AB15" s="6"/>
      <c r="AC15" s="6"/>
      <c r="AD15" s="26"/>
      <c r="AE15" s="6"/>
      <c r="AF15" s="6"/>
      <c r="AG15" s="26"/>
      <c r="AH15" s="26"/>
      <c r="AI15" s="26"/>
    </row>
    <row r="16" spans="1:35" ht="16.899999999999999" customHeight="1" thickTop="1" thickBot="1" x14ac:dyDescent="0.45">
      <c r="A16" s="108">
        <v>5</v>
      </c>
      <c r="B16" s="218"/>
      <c r="C16" s="109"/>
      <c r="D16" s="222"/>
      <c r="E16" s="111"/>
      <c r="F16" s="223"/>
      <c r="G16" s="112"/>
      <c r="H16" s="113"/>
      <c r="I16" s="114"/>
      <c r="J16" s="115"/>
      <c r="K16" s="192"/>
      <c r="L16" s="373" t="s">
        <v>85</v>
      </c>
      <c r="M16" s="374"/>
      <c r="N16" s="374"/>
      <c r="O16" s="174"/>
      <c r="P16" s="80"/>
      <c r="Q16" s="202"/>
      <c r="R16" s="202"/>
      <c r="S16" s="202"/>
      <c r="T16" s="32"/>
      <c r="U16" s="6"/>
      <c r="V16" s="29"/>
      <c r="W16" s="158" t="str">
        <f t="shared" si="1"/>
        <v/>
      </c>
      <c r="X16" s="154" t="str">
        <f t="shared" si="2"/>
        <v/>
      </c>
      <c r="Y16" s="155" t="str">
        <f t="shared" si="3"/>
        <v/>
      </c>
      <c r="Z16" s="156" t="str">
        <f t="shared" si="4"/>
        <v/>
      </c>
      <c r="AA16" s="157" t="str">
        <f t="shared" si="5"/>
        <v/>
      </c>
      <c r="AB16" s="6"/>
      <c r="AC16" s="6"/>
      <c r="AD16" s="26"/>
      <c r="AE16" s="6"/>
      <c r="AF16" s="6"/>
      <c r="AG16" s="26"/>
      <c r="AH16" s="33"/>
      <c r="AI16" s="26"/>
    </row>
    <row r="17" spans="1:35" ht="16.899999999999999" customHeight="1" thickTop="1" thickBot="1" x14ac:dyDescent="0.45">
      <c r="A17" s="108">
        <v>6</v>
      </c>
      <c r="B17" s="218"/>
      <c r="C17" s="109"/>
      <c r="D17" s="222"/>
      <c r="E17" s="111"/>
      <c r="F17" s="223"/>
      <c r="G17" s="112"/>
      <c r="H17" s="113"/>
      <c r="I17" s="114"/>
      <c r="J17" s="115"/>
      <c r="K17" s="192"/>
      <c r="L17" s="199"/>
      <c r="M17" s="198"/>
      <c r="N17" s="351" t="s">
        <v>83</v>
      </c>
      <c r="O17" s="352"/>
      <c r="P17" s="80"/>
      <c r="Q17" s="236" t="s">
        <v>84</v>
      </c>
      <c r="R17" s="226"/>
      <c r="S17" s="227"/>
      <c r="T17" s="8"/>
      <c r="U17" s="6"/>
      <c r="V17" s="29"/>
      <c r="W17" s="158" t="str">
        <f t="shared" si="1"/>
        <v/>
      </c>
      <c r="X17" s="154" t="str">
        <f t="shared" si="2"/>
        <v/>
      </c>
      <c r="Y17" s="155" t="str">
        <f t="shared" si="3"/>
        <v/>
      </c>
      <c r="Z17" s="156" t="str">
        <f t="shared" si="4"/>
        <v/>
      </c>
      <c r="AA17" s="157" t="str">
        <f t="shared" si="5"/>
        <v/>
      </c>
      <c r="AB17" s="6"/>
      <c r="AC17" s="6"/>
      <c r="AD17" s="6"/>
      <c r="AE17" s="6"/>
      <c r="AF17" s="6"/>
      <c r="AG17" s="26"/>
      <c r="AH17" s="33"/>
      <c r="AI17" s="26"/>
    </row>
    <row r="18" spans="1:35" ht="16.899999999999999" customHeight="1" thickBot="1" x14ac:dyDescent="0.45">
      <c r="A18" s="263">
        <v>7</v>
      </c>
      <c r="B18" s="218"/>
      <c r="C18" s="109"/>
      <c r="D18" s="222"/>
      <c r="E18" s="111"/>
      <c r="F18" s="223"/>
      <c r="G18" s="112"/>
      <c r="H18" s="113"/>
      <c r="I18" s="114"/>
      <c r="J18" s="115"/>
      <c r="K18" s="192"/>
      <c r="L18" s="171" t="s">
        <v>18</v>
      </c>
      <c r="M18" s="205"/>
      <c r="N18" s="206"/>
      <c r="O18" s="117" t="str">
        <f>IF($W$6,"",X46)</f>
        <v/>
      </c>
      <c r="P18" s="80"/>
      <c r="Q18" s="232" t="s">
        <v>86</v>
      </c>
      <c r="R18" s="233"/>
      <c r="S18" s="234"/>
      <c r="T18" s="8"/>
      <c r="U18" s="6"/>
      <c r="V18" s="29"/>
      <c r="W18" s="158" t="str">
        <f t="shared" si="1"/>
        <v/>
      </c>
      <c r="X18" s="154" t="str">
        <f t="shared" si="2"/>
        <v/>
      </c>
      <c r="Y18" s="155" t="str">
        <f t="shared" si="3"/>
        <v/>
      </c>
      <c r="Z18" s="156" t="str">
        <f t="shared" si="4"/>
        <v/>
      </c>
      <c r="AA18" s="157" t="str">
        <f t="shared" si="5"/>
        <v/>
      </c>
      <c r="AB18" s="6"/>
      <c r="AC18" s="6"/>
      <c r="AD18" s="6"/>
      <c r="AE18" s="6"/>
      <c r="AF18" s="6"/>
      <c r="AG18" s="26"/>
      <c r="AH18" s="33"/>
      <c r="AI18" s="26"/>
    </row>
    <row r="19" spans="1:35" ht="16.899999999999999" customHeight="1" thickBot="1" x14ac:dyDescent="0.45">
      <c r="A19" s="108">
        <v>8</v>
      </c>
      <c r="B19" s="218"/>
      <c r="C19" s="109"/>
      <c r="D19" s="222"/>
      <c r="E19" s="111"/>
      <c r="F19" s="223"/>
      <c r="G19" s="112"/>
      <c r="H19" s="113"/>
      <c r="I19" s="114"/>
      <c r="J19" s="115"/>
      <c r="K19" s="192"/>
      <c r="L19" s="173" t="s">
        <v>19</v>
      </c>
      <c r="M19" s="207"/>
      <c r="N19" s="208"/>
      <c r="O19" s="117" t="str">
        <f>IF($W$6,"",Y46)</f>
        <v/>
      </c>
      <c r="P19" s="80"/>
      <c r="Q19" s="172"/>
      <c r="R19" s="224"/>
      <c r="S19" s="225" t="s">
        <v>83</v>
      </c>
      <c r="T19" s="8"/>
      <c r="U19" s="6"/>
      <c r="V19" s="29"/>
      <c r="W19" s="158" t="str">
        <f t="shared" si="1"/>
        <v/>
      </c>
      <c r="X19" s="154" t="str">
        <f t="shared" si="2"/>
        <v/>
      </c>
      <c r="Y19" s="155" t="str">
        <f t="shared" si="3"/>
        <v/>
      </c>
      <c r="Z19" s="156" t="str">
        <f t="shared" si="4"/>
        <v/>
      </c>
      <c r="AA19" s="157" t="str">
        <f t="shared" si="5"/>
        <v/>
      </c>
      <c r="AB19" s="6"/>
      <c r="AC19" s="6"/>
      <c r="AD19" s="6"/>
      <c r="AE19" s="6"/>
      <c r="AF19" s="6"/>
      <c r="AG19" s="26"/>
      <c r="AH19" s="2"/>
      <c r="AI19" s="26"/>
    </row>
    <row r="20" spans="1:35" ht="16.899999999999999" customHeight="1" thickBot="1" x14ac:dyDescent="0.45">
      <c r="A20" s="108">
        <v>9</v>
      </c>
      <c r="B20" s="218"/>
      <c r="C20" s="109"/>
      <c r="D20" s="222"/>
      <c r="E20" s="111"/>
      <c r="F20" s="223"/>
      <c r="G20" s="112"/>
      <c r="H20" s="113"/>
      <c r="I20" s="114"/>
      <c r="J20" s="115"/>
      <c r="K20" s="192"/>
      <c r="L20" s="170" t="s">
        <v>6</v>
      </c>
      <c r="M20" s="209"/>
      <c r="N20" s="210"/>
      <c r="O20" s="118" t="str">
        <f>IF($W$6,"",W46)</f>
        <v/>
      </c>
      <c r="P20" s="80"/>
      <c r="Q20" s="211" t="s">
        <v>6</v>
      </c>
      <c r="R20" s="209"/>
      <c r="S20" s="119" t="str">
        <f>IF($W$6,"",IF(COUNTIF(B12:B42,"No")=X6,0,IF(AND(S10="Yes",R11&gt;37987,Z48&lt;1),AA46+1,IF(AND(OR(S10&lt;&gt;"Yes",R11&lt;37987),AA48&lt;1),AA46+1,AA46+0))))</f>
        <v/>
      </c>
      <c r="T20" s="8"/>
      <c r="U20" s="6"/>
      <c r="V20" s="29"/>
      <c r="W20" s="158" t="str">
        <f t="shared" si="1"/>
        <v/>
      </c>
      <c r="X20" s="154" t="str">
        <f t="shared" si="2"/>
        <v/>
      </c>
      <c r="Y20" s="155" t="str">
        <f t="shared" si="3"/>
        <v/>
      </c>
      <c r="Z20" s="156" t="str">
        <f t="shared" si="4"/>
        <v/>
      </c>
      <c r="AA20" s="157" t="str">
        <f t="shared" si="5"/>
        <v/>
      </c>
      <c r="AB20" s="6"/>
      <c r="AC20" s="6"/>
      <c r="AD20" s="6"/>
      <c r="AE20" s="6"/>
      <c r="AF20" s="6"/>
      <c r="AG20" s="3"/>
      <c r="AH20" s="3"/>
      <c r="AI20" s="26"/>
    </row>
    <row r="21" spans="1:35" ht="16.899999999999999" customHeight="1" x14ac:dyDescent="0.4">
      <c r="A21" s="108">
        <v>10</v>
      </c>
      <c r="B21" s="218"/>
      <c r="C21" s="109"/>
      <c r="D21" s="222"/>
      <c r="E21" s="111"/>
      <c r="F21" s="223"/>
      <c r="G21" s="112"/>
      <c r="H21" s="113"/>
      <c r="I21" s="114"/>
      <c r="J21" s="115"/>
      <c r="K21" s="192"/>
      <c r="L21" s="171" t="s">
        <v>52</v>
      </c>
      <c r="M21" s="205"/>
      <c r="N21" s="206"/>
      <c r="O21" s="179"/>
      <c r="P21" s="80"/>
      <c r="Q21" s="212" t="s">
        <v>55</v>
      </c>
      <c r="R21" s="206"/>
      <c r="S21" s="179"/>
      <c r="T21" s="8"/>
      <c r="U21" s="6"/>
      <c r="V21" s="29"/>
      <c r="W21" s="158" t="str">
        <f t="shared" si="1"/>
        <v/>
      </c>
      <c r="X21" s="154" t="str">
        <f t="shared" si="2"/>
        <v/>
      </c>
      <c r="Y21" s="155" t="str">
        <f t="shared" si="3"/>
        <v/>
      </c>
      <c r="Z21" s="156" t="str">
        <f t="shared" si="4"/>
        <v/>
      </c>
      <c r="AA21" s="157" t="str">
        <f t="shared" si="5"/>
        <v/>
      </c>
      <c r="AB21" s="6"/>
      <c r="AC21" s="6"/>
      <c r="AD21" s="6"/>
      <c r="AE21" s="6"/>
      <c r="AF21" s="6"/>
      <c r="AG21" s="26"/>
      <c r="AH21" s="2"/>
      <c r="AI21" s="26"/>
    </row>
    <row r="22" spans="1:35" ht="16.899999999999999" customHeight="1" thickBot="1" x14ac:dyDescent="0.45">
      <c r="A22" s="108">
        <v>11</v>
      </c>
      <c r="B22" s="218"/>
      <c r="C22" s="109"/>
      <c r="D22" s="222"/>
      <c r="E22" s="111"/>
      <c r="F22" s="223"/>
      <c r="G22" s="112"/>
      <c r="H22" s="113"/>
      <c r="I22" s="114"/>
      <c r="J22" s="115"/>
      <c r="K22" s="192"/>
      <c r="L22" s="200" t="s">
        <v>7</v>
      </c>
      <c r="M22" s="357"/>
      <c r="N22" s="358"/>
      <c r="O22" s="359"/>
      <c r="P22" s="80"/>
      <c r="Q22" s="200" t="s">
        <v>68</v>
      </c>
      <c r="R22" s="345"/>
      <c r="S22" s="346"/>
      <c r="T22" s="8"/>
      <c r="U22" s="6"/>
      <c r="V22" s="29"/>
      <c r="W22" s="158" t="str">
        <f t="shared" ref="W22:W42" si="6">IF($W$6,"",IF($A22&gt;$X$6,"NA",IF(AND($B22&lt;&gt;"No",$C22=""),"EP",IF(AND($C22&gt;=0.85,$X22&lt;&gt;"Full"),"DIST",IF(AND($B22&lt;&gt;"Yes",ISNUMBER($C22)),"!error",0)))))</f>
        <v/>
      </c>
      <c r="X22" s="154" t="str">
        <f t="shared" si="2"/>
        <v/>
      </c>
      <c r="Y22" s="155" t="str">
        <f t="shared" si="3"/>
        <v/>
      </c>
      <c r="Z22" s="156" t="str">
        <f t="shared" si="4"/>
        <v/>
      </c>
      <c r="AA22" s="157" t="str">
        <f t="shared" si="5"/>
        <v/>
      </c>
      <c r="AB22" s="6"/>
      <c r="AC22" s="6"/>
      <c r="AD22" s="6"/>
      <c r="AE22" s="6"/>
      <c r="AF22" s="6"/>
      <c r="AG22" s="3"/>
      <c r="AH22" s="3"/>
      <c r="AI22" s="26"/>
    </row>
    <row r="23" spans="1:35" ht="16.899999999999999" customHeight="1" x14ac:dyDescent="0.4">
      <c r="A23" s="108">
        <v>12</v>
      </c>
      <c r="B23" s="218"/>
      <c r="C23" s="109"/>
      <c r="D23" s="222"/>
      <c r="E23" s="111"/>
      <c r="F23" s="223"/>
      <c r="G23" s="112"/>
      <c r="H23" s="113"/>
      <c r="I23" s="114"/>
      <c r="J23" s="115"/>
      <c r="K23" s="192"/>
      <c r="L23" s="353" t="s">
        <v>26</v>
      </c>
      <c r="M23" s="354"/>
      <c r="N23" s="355"/>
      <c r="O23" s="180"/>
      <c r="P23" s="193"/>
      <c r="Q23" s="175" t="s">
        <v>27</v>
      </c>
      <c r="R23" s="176"/>
      <c r="S23" s="180"/>
      <c r="T23" s="8"/>
      <c r="U23" s="6"/>
      <c r="V23" s="29"/>
      <c r="W23" s="158" t="str">
        <f t="shared" si="6"/>
        <v/>
      </c>
      <c r="X23" s="154" t="str">
        <f t="shared" si="2"/>
        <v/>
      </c>
      <c r="Y23" s="155" t="str">
        <f t="shared" si="3"/>
        <v/>
      </c>
      <c r="Z23" s="156" t="str">
        <f t="shared" si="4"/>
        <v/>
      </c>
      <c r="AA23" s="157" t="str">
        <f t="shared" si="5"/>
        <v/>
      </c>
      <c r="AB23" s="6"/>
      <c r="AC23" s="6"/>
      <c r="AD23" s="6"/>
      <c r="AE23" s="6"/>
      <c r="AF23" s="6"/>
      <c r="AG23" s="26"/>
      <c r="AH23" s="26"/>
      <c r="AI23" s="26"/>
    </row>
    <row r="24" spans="1:35" ht="16.899999999999999" customHeight="1" thickBot="1" x14ac:dyDescent="0.45">
      <c r="A24" s="108">
        <v>13</v>
      </c>
      <c r="B24" s="218"/>
      <c r="C24" s="109"/>
      <c r="D24" s="222"/>
      <c r="E24" s="111"/>
      <c r="F24" s="223"/>
      <c r="G24" s="112"/>
      <c r="H24" s="113"/>
      <c r="I24" s="114"/>
      <c r="J24" s="115"/>
      <c r="K24" s="192"/>
      <c r="L24" s="201" t="s">
        <v>7</v>
      </c>
      <c r="M24" s="341"/>
      <c r="N24" s="356"/>
      <c r="O24" s="342"/>
      <c r="P24" s="193"/>
      <c r="Q24" s="203" t="s">
        <v>68</v>
      </c>
      <c r="R24" s="341"/>
      <c r="S24" s="342"/>
      <c r="T24" s="8"/>
      <c r="U24" s="6"/>
      <c r="V24" s="29"/>
      <c r="W24" s="158" t="str">
        <f t="shared" si="6"/>
        <v/>
      </c>
      <c r="X24" s="154" t="str">
        <f t="shared" si="2"/>
        <v/>
      </c>
      <c r="Y24" s="155" t="str">
        <f t="shared" si="3"/>
        <v/>
      </c>
      <c r="Z24" s="156" t="str">
        <f t="shared" si="4"/>
        <v/>
      </c>
      <c r="AA24" s="157" t="str">
        <f t="shared" si="5"/>
        <v/>
      </c>
      <c r="AB24" s="6"/>
      <c r="AC24" s="6"/>
      <c r="AD24" s="6"/>
      <c r="AE24" s="6"/>
      <c r="AF24" s="6"/>
      <c r="AG24" s="6"/>
      <c r="AH24" s="6"/>
      <c r="AI24" s="6"/>
    </row>
    <row r="25" spans="1:35" ht="16.899999999999999" customHeight="1" thickTop="1" thickBot="1" x14ac:dyDescent="0.45">
      <c r="A25" s="108">
        <v>14</v>
      </c>
      <c r="B25" s="218"/>
      <c r="C25" s="109"/>
      <c r="D25" s="222"/>
      <c r="E25" s="111"/>
      <c r="F25" s="223"/>
      <c r="G25" s="112"/>
      <c r="H25" s="113"/>
      <c r="I25" s="114"/>
      <c r="J25" s="115"/>
      <c r="K25" s="192"/>
      <c r="L25" s="80"/>
      <c r="M25" s="80"/>
      <c r="N25" s="80"/>
      <c r="O25" s="80"/>
      <c r="P25" s="80"/>
      <c r="Q25" s="80"/>
      <c r="R25" s="80"/>
      <c r="S25" s="80"/>
      <c r="T25" s="8"/>
      <c r="U25" s="6"/>
      <c r="V25" s="29"/>
      <c r="W25" s="158" t="str">
        <f t="shared" si="6"/>
        <v/>
      </c>
      <c r="X25" s="154" t="str">
        <f t="shared" si="2"/>
        <v/>
      </c>
      <c r="Y25" s="155" t="str">
        <f t="shared" si="3"/>
        <v/>
      </c>
      <c r="Z25" s="156" t="str">
        <f t="shared" si="4"/>
        <v/>
      </c>
      <c r="AA25" s="157" t="str">
        <f t="shared" si="5"/>
        <v/>
      </c>
      <c r="AB25" s="6"/>
      <c r="AC25" s="6"/>
      <c r="AD25" s="75"/>
      <c r="AE25" s="8"/>
      <c r="AF25" s="8"/>
      <c r="AG25" s="8"/>
      <c r="AH25" s="8"/>
      <c r="AI25" s="6"/>
    </row>
    <row r="26" spans="1:35" ht="16.899999999999999" customHeight="1" thickTop="1" thickBot="1" x14ac:dyDescent="0.45">
      <c r="A26" s="108">
        <v>15</v>
      </c>
      <c r="B26" s="218"/>
      <c r="C26" s="109"/>
      <c r="D26" s="222"/>
      <c r="E26" s="111"/>
      <c r="F26" s="223"/>
      <c r="G26" s="112"/>
      <c r="H26" s="113"/>
      <c r="I26" s="114"/>
      <c r="J26" s="115"/>
      <c r="K26" s="192"/>
      <c r="L26" s="347" t="s">
        <v>74</v>
      </c>
      <c r="M26" s="348"/>
      <c r="N26" s="348"/>
      <c r="O26" s="348"/>
      <c r="P26" s="348"/>
      <c r="Q26" s="349"/>
      <c r="R26" s="349"/>
      <c r="S26" s="350"/>
      <c r="T26" s="8"/>
      <c r="U26" s="6" t="s">
        <v>57</v>
      </c>
      <c r="V26" s="29"/>
      <c r="W26" s="158" t="str">
        <f t="shared" si="6"/>
        <v/>
      </c>
      <c r="X26" s="154" t="str">
        <f t="shared" si="2"/>
        <v/>
      </c>
      <c r="Y26" s="155" t="str">
        <f t="shared" si="3"/>
        <v/>
      </c>
      <c r="Z26" s="156" t="str">
        <f t="shared" si="4"/>
        <v/>
      </c>
      <c r="AA26" s="157" t="str">
        <f t="shared" si="5"/>
        <v/>
      </c>
      <c r="AB26" s="6"/>
      <c r="AC26" s="6"/>
      <c r="AD26" s="6"/>
      <c r="AE26" s="6"/>
      <c r="AF26" s="6"/>
      <c r="AG26" s="6"/>
      <c r="AH26" s="6"/>
      <c r="AI26" s="6"/>
    </row>
    <row r="27" spans="1:35" ht="16.899999999999999" customHeight="1" x14ac:dyDescent="0.4">
      <c r="A27" s="108">
        <v>16</v>
      </c>
      <c r="B27" s="218"/>
      <c r="C27" s="109"/>
      <c r="D27" s="222"/>
      <c r="E27" s="111"/>
      <c r="F27" s="223"/>
      <c r="G27" s="112"/>
      <c r="H27" s="113"/>
      <c r="I27" s="114"/>
      <c r="J27" s="115"/>
      <c r="K27" s="192"/>
      <c r="L27" s="286"/>
      <c r="M27" s="287"/>
      <c r="N27" s="287"/>
      <c r="O27" s="287"/>
      <c r="P27" s="287"/>
      <c r="Q27" s="287"/>
      <c r="R27" s="287"/>
      <c r="S27" s="288"/>
      <c r="T27" s="8"/>
      <c r="U27" s="6"/>
      <c r="V27" s="29"/>
      <c r="W27" s="158" t="str">
        <f t="shared" si="6"/>
        <v/>
      </c>
      <c r="X27" s="154" t="str">
        <f t="shared" si="2"/>
        <v/>
      </c>
      <c r="Y27" s="155" t="str">
        <f t="shared" si="3"/>
        <v/>
      </c>
      <c r="Z27" s="156" t="str">
        <f t="shared" si="4"/>
        <v/>
      </c>
      <c r="AA27" s="157" t="str">
        <f t="shared" si="5"/>
        <v/>
      </c>
      <c r="AB27" s="6"/>
      <c r="AC27" s="6"/>
      <c r="AD27" s="75"/>
      <c r="AE27" s="6"/>
      <c r="AF27" s="6"/>
      <c r="AG27" s="6"/>
      <c r="AH27" s="6"/>
      <c r="AI27" s="6"/>
    </row>
    <row r="28" spans="1:35" ht="16.899999999999999" customHeight="1" x14ac:dyDescent="0.4">
      <c r="A28" s="108">
        <v>17</v>
      </c>
      <c r="B28" s="218"/>
      <c r="C28" s="109"/>
      <c r="D28" s="222"/>
      <c r="E28" s="111"/>
      <c r="F28" s="223"/>
      <c r="G28" s="112"/>
      <c r="H28" s="113"/>
      <c r="I28" s="114"/>
      <c r="J28" s="115"/>
      <c r="K28" s="192"/>
      <c r="L28" s="286"/>
      <c r="M28" s="289"/>
      <c r="N28" s="289"/>
      <c r="O28" s="289"/>
      <c r="P28" s="289"/>
      <c r="Q28" s="289"/>
      <c r="R28" s="289"/>
      <c r="S28" s="288"/>
      <c r="T28" s="8"/>
      <c r="U28" s="6"/>
      <c r="V28" s="29"/>
      <c r="W28" s="158" t="str">
        <f t="shared" si="6"/>
        <v/>
      </c>
      <c r="X28" s="154" t="str">
        <f t="shared" si="2"/>
        <v/>
      </c>
      <c r="Y28" s="155" t="str">
        <f t="shared" si="3"/>
        <v/>
      </c>
      <c r="Z28" s="156" t="str">
        <f t="shared" si="4"/>
        <v/>
      </c>
      <c r="AA28" s="157" t="str">
        <f t="shared" si="5"/>
        <v/>
      </c>
      <c r="AB28" s="6"/>
      <c r="AC28" s="6"/>
      <c r="AD28" s="6"/>
      <c r="AE28" s="6"/>
      <c r="AF28" s="6"/>
      <c r="AG28" s="6"/>
      <c r="AH28" s="6"/>
      <c r="AI28" s="6"/>
    </row>
    <row r="29" spans="1:35" ht="16.899999999999999" customHeight="1" x14ac:dyDescent="0.4">
      <c r="A29" s="108">
        <v>18</v>
      </c>
      <c r="B29" s="218"/>
      <c r="C29" s="109"/>
      <c r="D29" s="110"/>
      <c r="E29" s="111"/>
      <c r="F29" s="110"/>
      <c r="G29" s="112"/>
      <c r="H29" s="113"/>
      <c r="I29" s="114"/>
      <c r="J29" s="115"/>
      <c r="K29" s="192"/>
      <c r="L29" s="286"/>
      <c r="M29" s="289"/>
      <c r="N29" s="289"/>
      <c r="O29" s="289"/>
      <c r="P29" s="289"/>
      <c r="Q29" s="289"/>
      <c r="R29" s="289"/>
      <c r="S29" s="288"/>
      <c r="T29" s="8"/>
      <c r="U29" s="6"/>
      <c r="V29" s="29"/>
      <c r="W29" s="158" t="str">
        <f t="shared" si="6"/>
        <v/>
      </c>
      <c r="X29" s="154" t="str">
        <f t="shared" si="2"/>
        <v/>
      </c>
      <c r="Y29" s="155" t="str">
        <f t="shared" si="3"/>
        <v/>
      </c>
      <c r="Z29" s="156" t="str">
        <f t="shared" si="4"/>
        <v/>
      </c>
      <c r="AA29" s="157" t="str">
        <f t="shared" si="5"/>
        <v/>
      </c>
      <c r="AB29" s="6"/>
      <c r="AC29" s="6"/>
      <c r="AD29" s="6"/>
      <c r="AE29" s="6"/>
      <c r="AF29" s="6"/>
      <c r="AG29" s="6"/>
      <c r="AH29" s="6"/>
      <c r="AI29" s="6"/>
    </row>
    <row r="30" spans="1:35" ht="16.899999999999999" customHeight="1" x14ac:dyDescent="0.4">
      <c r="A30" s="108">
        <v>19</v>
      </c>
      <c r="B30" s="218"/>
      <c r="C30" s="109"/>
      <c r="D30" s="110"/>
      <c r="E30" s="111"/>
      <c r="F30" s="110"/>
      <c r="G30" s="112"/>
      <c r="H30" s="113"/>
      <c r="I30" s="114"/>
      <c r="J30" s="115"/>
      <c r="K30" s="192"/>
      <c r="L30" s="286"/>
      <c r="M30" s="289"/>
      <c r="N30" s="289"/>
      <c r="O30" s="289"/>
      <c r="P30" s="289"/>
      <c r="Q30" s="289"/>
      <c r="R30" s="289"/>
      <c r="S30" s="288"/>
      <c r="T30" s="8"/>
      <c r="U30" s="6"/>
      <c r="V30" s="29"/>
      <c r="W30" s="158" t="str">
        <f t="shared" si="6"/>
        <v/>
      </c>
      <c r="X30" s="154" t="str">
        <f t="shared" si="2"/>
        <v/>
      </c>
      <c r="Y30" s="155" t="str">
        <f t="shared" si="3"/>
        <v/>
      </c>
      <c r="Z30" s="156" t="str">
        <f t="shared" si="4"/>
        <v/>
      </c>
      <c r="AA30" s="157" t="str">
        <f t="shared" si="5"/>
        <v/>
      </c>
      <c r="AB30" s="6"/>
      <c r="AC30" s="6"/>
      <c r="AD30" s="6"/>
      <c r="AE30" s="6"/>
      <c r="AF30" s="6"/>
      <c r="AG30" s="6"/>
      <c r="AH30" s="6"/>
      <c r="AI30" s="6"/>
    </row>
    <row r="31" spans="1:35" ht="16.899999999999999" customHeight="1" x14ac:dyDescent="0.4">
      <c r="A31" s="108">
        <v>20</v>
      </c>
      <c r="B31" s="218"/>
      <c r="C31" s="109"/>
      <c r="D31" s="110"/>
      <c r="E31" s="111"/>
      <c r="F31" s="110"/>
      <c r="G31" s="112"/>
      <c r="H31" s="113"/>
      <c r="I31" s="114"/>
      <c r="J31" s="115"/>
      <c r="K31" s="192"/>
      <c r="L31" s="286"/>
      <c r="M31" s="289"/>
      <c r="N31" s="289"/>
      <c r="O31" s="289"/>
      <c r="P31" s="289"/>
      <c r="Q31" s="289"/>
      <c r="R31" s="289"/>
      <c r="S31" s="288"/>
      <c r="T31" s="6"/>
      <c r="U31" s="6"/>
      <c r="V31" s="29"/>
      <c r="W31" s="158" t="str">
        <f t="shared" si="6"/>
        <v/>
      </c>
      <c r="X31" s="154" t="str">
        <f t="shared" si="2"/>
        <v/>
      </c>
      <c r="Y31" s="155" t="str">
        <f t="shared" si="3"/>
        <v/>
      </c>
      <c r="Z31" s="156" t="str">
        <f t="shared" si="4"/>
        <v/>
      </c>
      <c r="AA31" s="157" t="str">
        <f t="shared" si="5"/>
        <v/>
      </c>
      <c r="AB31" s="6"/>
      <c r="AC31" s="6"/>
      <c r="AD31" s="6"/>
      <c r="AE31" s="6"/>
      <c r="AF31" s="6"/>
      <c r="AG31" s="6"/>
      <c r="AH31" s="6"/>
      <c r="AI31" s="6"/>
    </row>
    <row r="32" spans="1:35" ht="16.899999999999999" customHeight="1" x14ac:dyDescent="0.4">
      <c r="A32" s="108">
        <v>21</v>
      </c>
      <c r="B32" s="218"/>
      <c r="C32" s="109"/>
      <c r="D32" s="110"/>
      <c r="E32" s="111"/>
      <c r="F32" s="110"/>
      <c r="G32" s="112"/>
      <c r="H32" s="113"/>
      <c r="I32" s="114"/>
      <c r="J32" s="115"/>
      <c r="K32" s="192"/>
      <c r="L32" s="286"/>
      <c r="M32" s="289"/>
      <c r="N32" s="289"/>
      <c r="O32" s="289"/>
      <c r="P32" s="289"/>
      <c r="Q32" s="289"/>
      <c r="R32" s="289"/>
      <c r="S32" s="288"/>
      <c r="T32" s="6"/>
      <c r="U32" s="6"/>
      <c r="V32" s="29"/>
      <c r="W32" s="158" t="str">
        <f t="shared" si="6"/>
        <v/>
      </c>
      <c r="X32" s="154" t="str">
        <f t="shared" si="2"/>
        <v/>
      </c>
      <c r="Y32" s="155" t="str">
        <f t="shared" si="3"/>
        <v/>
      </c>
      <c r="Z32" s="156" t="str">
        <f t="shared" si="4"/>
        <v/>
      </c>
      <c r="AA32" s="157" t="str">
        <f t="shared" si="5"/>
        <v/>
      </c>
      <c r="AB32" s="6"/>
      <c r="AC32" s="6"/>
      <c r="AD32" s="6"/>
      <c r="AE32" s="6"/>
      <c r="AF32" s="6"/>
      <c r="AG32" s="6"/>
      <c r="AH32" s="6"/>
      <c r="AI32" s="6"/>
    </row>
    <row r="33" spans="1:35" ht="16.899999999999999" customHeight="1" x14ac:dyDescent="0.4">
      <c r="A33" s="108">
        <v>22</v>
      </c>
      <c r="B33" s="218"/>
      <c r="C33" s="109"/>
      <c r="D33" s="110"/>
      <c r="E33" s="111"/>
      <c r="F33" s="110"/>
      <c r="G33" s="112"/>
      <c r="H33" s="113"/>
      <c r="I33" s="114"/>
      <c r="J33" s="115"/>
      <c r="K33" s="192"/>
      <c r="L33" s="286"/>
      <c r="M33" s="289"/>
      <c r="N33" s="289"/>
      <c r="O33" s="289"/>
      <c r="P33" s="289"/>
      <c r="Q33" s="289"/>
      <c r="R33" s="289"/>
      <c r="S33" s="288"/>
      <c r="T33" s="6"/>
      <c r="U33" s="6"/>
      <c r="V33" s="29"/>
      <c r="W33" s="158" t="str">
        <f t="shared" si="6"/>
        <v/>
      </c>
      <c r="X33" s="154" t="str">
        <f t="shared" si="2"/>
        <v/>
      </c>
      <c r="Y33" s="155" t="str">
        <f t="shared" si="3"/>
        <v/>
      </c>
      <c r="Z33" s="156" t="str">
        <f t="shared" si="4"/>
        <v/>
      </c>
      <c r="AA33" s="157" t="str">
        <f t="shared" si="5"/>
        <v/>
      </c>
      <c r="AB33" s="6"/>
      <c r="AC33" s="6"/>
      <c r="AD33" s="6"/>
      <c r="AE33" s="6"/>
      <c r="AF33" s="6"/>
      <c r="AG33" s="6"/>
      <c r="AH33" s="6"/>
      <c r="AI33" s="6"/>
    </row>
    <row r="34" spans="1:35" ht="16.899999999999999" customHeight="1" x14ac:dyDescent="0.4">
      <c r="A34" s="108">
        <v>23</v>
      </c>
      <c r="B34" s="218"/>
      <c r="C34" s="109"/>
      <c r="D34" s="110"/>
      <c r="E34" s="111"/>
      <c r="F34" s="110"/>
      <c r="G34" s="112"/>
      <c r="H34" s="113"/>
      <c r="I34" s="114"/>
      <c r="J34" s="115"/>
      <c r="K34" s="192"/>
      <c r="L34" s="286"/>
      <c r="M34" s="289"/>
      <c r="N34" s="289"/>
      <c r="O34" s="289"/>
      <c r="P34" s="289"/>
      <c r="Q34" s="289"/>
      <c r="R34" s="289"/>
      <c r="S34" s="288"/>
      <c r="T34" s="6"/>
      <c r="U34" s="6"/>
      <c r="V34" s="29"/>
      <c r="W34" s="158" t="str">
        <f t="shared" si="6"/>
        <v/>
      </c>
      <c r="X34" s="154" t="str">
        <f t="shared" si="2"/>
        <v/>
      </c>
      <c r="Y34" s="155" t="str">
        <f t="shared" si="3"/>
        <v/>
      </c>
      <c r="Z34" s="156" t="str">
        <f t="shared" si="4"/>
        <v/>
      </c>
      <c r="AA34" s="157" t="str">
        <f t="shared" si="5"/>
        <v/>
      </c>
      <c r="AB34" s="6"/>
      <c r="AC34" s="6"/>
      <c r="AD34" s="6"/>
      <c r="AE34" s="6"/>
      <c r="AF34" s="6"/>
      <c r="AG34" s="6"/>
      <c r="AH34" s="6"/>
      <c r="AI34" s="6"/>
    </row>
    <row r="35" spans="1:35" ht="16.899999999999999" customHeight="1" x14ac:dyDescent="0.4">
      <c r="A35" s="108">
        <v>24</v>
      </c>
      <c r="B35" s="218"/>
      <c r="C35" s="109"/>
      <c r="D35" s="110"/>
      <c r="E35" s="111"/>
      <c r="F35" s="110"/>
      <c r="G35" s="112"/>
      <c r="H35" s="113"/>
      <c r="I35" s="114"/>
      <c r="J35" s="115"/>
      <c r="K35" s="192"/>
      <c r="L35" s="286"/>
      <c r="M35" s="289"/>
      <c r="N35" s="289"/>
      <c r="O35" s="289"/>
      <c r="P35" s="289"/>
      <c r="Q35" s="289"/>
      <c r="R35" s="289"/>
      <c r="S35" s="288"/>
      <c r="T35" s="6"/>
      <c r="U35" s="6"/>
      <c r="V35" s="29"/>
      <c r="W35" s="158" t="str">
        <f t="shared" si="6"/>
        <v/>
      </c>
      <c r="X35" s="154" t="str">
        <f t="shared" si="2"/>
        <v/>
      </c>
      <c r="Y35" s="155" t="str">
        <f t="shared" si="3"/>
        <v/>
      </c>
      <c r="Z35" s="156" t="str">
        <f t="shared" si="4"/>
        <v/>
      </c>
      <c r="AA35" s="157" t="str">
        <f t="shared" si="5"/>
        <v/>
      </c>
      <c r="AB35" s="6"/>
      <c r="AC35" s="6"/>
      <c r="AD35" s="6"/>
      <c r="AE35" s="6"/>
      <c r="AF35" s="6"/>
      <c r="AG35" s="6"/>
      <c r="AH35" s="6"/>
      <c r="AI35" s="6"/>
    </row>
    <row r="36" spans="1:35" ht="16.899999999999999" customHeight="1" x14ac:dyDescent="0.4">
      <c r="A36" s="108">
        <v>25</v>
      </c>
      <c r="B36" s="218"/>
      <c r="C36" s="109"/>
      <c r="D36" s="110"/>
      <c r="E36" s="111"/>
      <c r="F36" s="110"/>
      <c r="G36" s="112"/>
      <c r="H36" s="113"/>
      <c r="I36" s="114"/>
      <c r="J36" s="115"/>
      <c r="K36" s="192"/>
      <c r="L36" s="286"/>
      <c r="M36" s="289"/>
      <c r="N36" s="289"/>
      <c r="O36" s="289"/>
      <c r="P36" s="289"/>
      <c r="Q36" s="289"/>
      <c r="R36" s="289"/>
      <c r="S36" s="288"/>
      <c r="T36" s="6"/>
      <c r="U36" s="6"/>
      <c r="V36" s="29"/>
      <c r="W36" s="158" t="str">
        <f t="shared" si="6"/>
        <v/>
      </c>
      <c r="X36" s="154" t="str">
        <f t="shared" si="2"/>
        <v/>
      </c>
      <c r="Y36" s="155" t="str">
        <f t="shared" si="3"/>
        <v/>
      </c>
      <c r="Z36" s="156" t="str">
        <f t="shared" si="4"/>
        <v/>
      </c>
      <c r="AA36" s="157" t="str">
        <f t="shared" si="5"/>
        <v/>
      </c>
      <c r="AB36" s="6"/>
      <c r="AC36" s="6"/>
      <c r="AD36" s="6"/>
      <c r="AE36" s="6"/>
      <c r="AF36" s="6"/>
      <c r="AG36" s="6"/>
      <c r="AH36" s="6"/>
      <c r="AI36" s="6"/>
    </row>
    <row r="37" spans="1:35" ht="16.899999999999999" customHeight="1" x14ac:dyDescent="0.4">
      <c r="A37" s="108">
        <v>26</v>
      </c>
      <c r="B37" s="218"/>
      <c r="C37" s="109"/>
      <c r="D37" s="110"/>
      <c r="E37" s="111"/>
      <c r="F37" s="110"/>
      <c r="G37" s="112"/>
      <c r="H37" s="113"/>
      <c r="I37" s="114"/>
      <c r="J37" s="115"/>
      <c r="K37" s="192"/>
      <c r="L37" s="286"/>
      <c r="M37" s="289"/>
      <c r="N37" s="289"/>
      <c r="O37" s="289"/>
      <c r="P37" s="289"/>
      <c r="Q37" s="289"/>
      <c r="R37" s="289"/>
      <c r="S37" s="288"/>
      <c r="T37" s="6"/>
      <c r="U37" s="6"/>
      <c r="V37" s="29"/>
      <c r="W37" s="158" t="str">
        <f t="shared" si="6"/>
        <v/>
      </c>
      <c r="X37" s="154" t="str">
        <f t="shared" si="2"/>
        <v/>
      </c>
      <c r="Y37" s="155" t="str">
        <f t="shared" si="3"/>
        <v/>
      </c>
      <c r="Z37" s="156" t="str">
        <f t="shared" si="4"/>
        <v/>
      </c>
      <c r="AA37" s="157" t="str">
        <f t="shared" si="5"/>
        <v/>
      </c>
      <c r="AB37" s="6"/>
      <c r="AC37" s="6"/>
      <c r="AD37" s="6"/>
      <c r="AE37" s="6"/>
      <c r="AF37" s="6"/>
      <c r="AG37" s="6"/>
      <c r="AH37" s="6"/>
      <c r="AI37" s="6"/>
    </row>
    <row r="38" spans="1:35" ht="16.899999999999999" customHeight="1" x14ac:dyDescent="0.4">
      <c r="A38" s="108">
        <v>27</v>
      </c>
      <c r="B38" s="218"/>
      <c r="C38" s="109"/>
      <c r="D38" s="110"/>
      <c r="E38" s="111"/>
      <c r="F38" s="110"/>
      <c r="G38" s="112"/>
      <c r="H38" s="113"/>
      <c r="I38" s="114"/>
      <c r="J38" s="115"/>
      <c r="K38" s="192"/>
      <c r="L38" s="286"/>
      <c r="M38" s="289"/>
      <c r="N38" s="289"/>
      <c r="O38" s="289"/>
      <c r="P38" s="289"/>
      <c r="Q38" s="289"/>
      <c r="R38" s="289"/>
      <c r="S38" s="288"/>
      <c r="T38" s="6"/>
      <c r="U38" s="6"/>
      <c r="V38" s="29"/>
      <c r="W38" s="158" t="str">
        <f t="shared" si="6"/>
        <v/>
      </c>
      <c r="X38" s="154" t="str">
        <f t="shared" si="2"/>
        <v/>
      </c>
      <c r="Y38" s="155" t="str">
        <f t="shared" si="3"/>
        <v/>
      </c>
      <c r="Z38" s="156" t="str">
        <f t="shared" si="4"/>
        <v/>
      </c>
      <c r="AA38" s="157" t="str">
        <f t="shared" si="5"/>
        <v/>
      </c>
      <c r="AB38" s="6"/>
      <c r="AC38" s="6"/>
      <c r="AD38" s="6"/>
      <c r="AE38" s="6"/>
      <c r="AF38" s="6"/>
      <c r="AG38" s="6"/>
      <c r="AH38" s="6"/>
      <c r="AI38" s="6"/>
    </row>
    <row r="39" spans="1:35" ht="16.899999999999999" customHeight="1" x14ac:dyDescent="0.4">
      <c r="A39" s="108">
        <v>28</v>
      </c>
      <c r="B39" s="218"/>
      <c r="C39" s="109"/>
      <c r="D39" s="120"/>
      <c r="E39" s="111"/>
      <c r="F39" s="121"/>
      <c r="G39" s="112"/>
      <c r="H39" s="113"/>
      <c r="I39" s="114"/>
      <c r="J39" s="115"/>
      <c r="K39" s="192"/>
      <c r="L39" s="286"/>
      <c r="M39" s="289"/>
      <c r="N39" s="289"/>
      <c r="O39" s="289"/>
      <c r="P39" s="289"/>
      <c r="Q39" s="289"/>
      <c r="R39" s="289"/>
      <c r="S39" s="288"/>
      <c r="T39" s="6"/>
      <c r="U39" s="6"/>
      <c r="V39" s="29"/>
      <c r="W39" s="158" t="str">
        <f t="shared" si="6"/>
        <v/>
      </c>
      <c r="X39" s="154" t="str">
        <f t="shared" si="2"/>
        <v/>
      </c>
      <c r="Y39" s="155" t="str">
        <f t="shared" si="3"/>
        <v/>
      </c>
      <c r="Z39" s="156" t="str">
        <f t="shared" si="4"/>
        <v/>
      </c>
      <c r="AA39" s="157" t="str">
        <f t="shared" si="5"/>
        <v/>
      </c>
      <c r="AB39" s="6"/>
      <c r="AC39" s="24"/>
      <c r="AD39" s="6"/>
      <c r="AE39" s="6"/>
      <c r="AF39" s="6"/>
      <c r="AG39" s="6"/>
      <c r="AH39" s="6"/>
      <c r="AI39" s="6"/>
    </row>
    <row r="40" spans="1:35" ht="16.899999999999999" customHeight="1" x14ac:dyDescent="0.4">
      <c r="A40" s="108">
        <v>29</v>
      </c>
      <c r="B40" s="218"/>
      <c r="C40" s="109"/>
      <c r="D40" s="120"/>
      <c r="E40" s="111"/>
      <c r="F40" s="121"/>
      <c r="G40" s="112"/>
      <c r="H40" s="113"/>
      <c r="I40" s="114"/>
      <c r="J40" s="115"/>
      <c r="K40" s="192"/>
      <c r="L40" s="286"/>
      <c r="M40" s="289"/>
      <c r="N40" s="289"/>
      <c r="O40" s="289"/>
      <c r="P40" s="289"/>
      <c r="Q40" s="289"/>
      <c r="R40" s="289"/>
      <c r="S40" s="288"/>
      <c r="T40" s="6"/>
      <c r="U40" s="6"/>
      <c r="V40" s="29"/>
      <c r="W40" s="158" t="str">
        <f t="shared" si="6"/>
        <v/>
      </c>
      <c r="X40" s="154" t="str">
        <f t="shared" si="2"/>
        <v/>
      </c>
      <c r="Y40" s="155" t="str">
        <f t="shared" si="3"/>
        <v/>
      </c>
      <c r="Z40" s="156" t="str">
        <f t="shared" si="4"/>
        <v/>
      </c>
      <c r="AA40" s="157" t="str">
        <f t="shared" si="5"/>
        <v/>
      </c>
      <c r="AB40" s="6"/>
      <c r="AC40" s="6"/>
      <c r="AD40" s="6"/>
      <c r="AE40" s="6"/>
      <c r="AF40" s="6"/>
      <c r="AG40" s="6"/>
      <c r="AH40" s="6"/>
      <c r="AI40" s="6"/>
    </row>
    <row r="41" spans="1:35" ht="16.899999999999999" customHeight="1" x14ac:dyDescent="0.4">
      <c r="A41" s="108">
        <v>30</v>
      </c>
      <c r="B41" s="218"/>
      <c r="C41" s="109"/>
      <c r="D41" s="120"/>
      <c r="E41" s="111"/>
      <c r="F41" s="121"/>
      <c r="G41" s="112"/>
      <c r="H41" s="113"/>
      <c r="I41" s="114"/>
      <c r="J41" s="115"/>
      <c r="K41" s="192"/>
      <c r="L41" s="286"/>
      <c r="M41" s="289"/>
      <c r="N41" s="289"/>
      <c r="O41" s="289"/>
      <c r="P41" s="289"/>
      <c r="Q41" s="289"/>
      <c r="R41" s="289"/>
      <c r="S41" s="288"/>
      <c r="T41" s="6"/>
      <c r="U41" s="6"/>
      <c r="V41" s="29"/>
      <c r="W41" s="158" t="str">
        <f t="shared" si="6"/>
        <v/>
      </c>
      <c r="X41" s="154" t="str">
        <f t="shared" si="2"/>
        <v/>
      </c>
      <c r="Y41" s="155" t="str">
        <f t="shared" si="3"/>
        <v/>
      </c>
      <c r="Z41" s="156" t="str">
        <f t="shared" si="4"/>
        <v/>
      </c>
      <c r="AA41" s="157" t="str">
        <f t="shared" si="5"/>
        <v/>
      </c>
      <c r="AB41" s="6"/>
      <c r="AC41" s="6"/>
      <c r="AD41" s="6"/>
      <c r="AE41" s="6"/>
      <c r="AF41" s="6"/>
      <c r="AG41" s="6"/>
      <c r="AH41" s="6"/>
      <c r="AI41" s="6"/>
    </row>
    <row r="42" spans="1:35" ht="16.899999999999999" customHeight="1" thickBot="1" x14ac:dyDescent="0.45">
      <c r="A42" s="122">
        <v>31</v>
      </c>
      <c r="B42" s="219"/>
      <c r="C42" s="123"/>
      <c r="D42" s="124"/>
      <c r="E42" s="125"/>
      <c r="F42" s="126"/>
      <c r="G42" s="127"/>
      <c r="H42" s="128"/>
      <c r="I42" s="129"/>
      <c r="J42" s="130"/>
      <c r="K42" s="192"/>
      <c r="L42" s="286"/>
      <c r="M42" s="289"/>
      <c r="N42" s="289"/>
      <c r="O42" s="289"/>
      <c r="P42" s="289"/>
      <c r="Q42" s="289"/>
      <c r="R42" s="289"/>
      <c r="S42" s="288"/>
      <c r="T42" s="6"/>
      <c r="U42" s="6"/>
      <c r="V42" s="29"/>
      <c r="W42" s="159" t="str">
        <f t="shared" si="6"/>
        <v/>
      </c>
      <c r="X42" s="160" t="str">
        <f t="shared" si="2"/>
        <v/>
      </c>
      <c r="Y42" s="161" t="str">
        <f t="shared" si="3"/>
        <v/>
      </c>
      <c r="Z42" s="162" t="str">
        <f t="shared" si="4"/>
        <v/>
      </c>
      <c r="AA42" s="163" t="str">
        <f t="shared" si="5"/>
        <v/>
      </c>
      <c r="AB42" s="6"/>
      <c r="AC42" s="6"/>
      <c r="AD42" s="6"/>
      <c r="AE42" s="6"/>
      <c r="AF42" s="6"/>
      <c r="AG42" s="6"/>
      <c r="AH42" s="6"/>
      <c r="AI42" s="6"/>
    </row>
    <row r="43" spans="1:35" ht="16.899999999999999" customHeight="1" thickTop="1" thickBot="1" x14ac:dyDescent="0.45">
      <c r="A43" s="195"/>
      <c r="B43" s="196"/>
      <c r="C43" s="196"/>
      <c r="D43" s="196"/>
      <c r="E43" s="196"/>
      <c r="F43" s="196"/>
      <c r="G43" s="196"/>
      <c r="H43" s="194"/>
      <c r="I43" s="194"/>
      <c r="J43" s="194"/>
      <c r="K43" s="192"/>
      <c r="L43" s="286"/>
      <c r="M43" s="289"/>
      <c r="N43" s="289"/>
      <c r="O43" s="289"/>
      <c r="P43" s="289"/>
      <c r="Q43" s="289"/>
      <c r="R43" s="289"/>
      <c r="S43" s="288"/>
      <c r="T43" s="6"/>
      <c r="U43" s="6"/>
      <c r="V43" s="28"/>
      <c r="W43" s="35"/>
      <c r="X43" s="36"/>
      <c r="Y43" s="36"/>
      <c r="Z43" s="36"/>
      <c r="AA43" s="36"/>
      <c r="AB43" s="6"/>
      <c r="AC43" s="6"/>
      <c r="AD43" s="6"/>
      <c r="AE43" s="6"/>
      <c r="AF43" s="6"/>
      <c r="AG43" s="6"/>
      <c r="AH43" s="6"/>
      <c r="AI43" s="6"/>
    </row>
    <row r="44" spans="1:35" ht="16.899999999999999" customHeight="1" thickTop="1" thickBot="1" x14ac:dyDescent="0.45">
      <c r="A44" s="213"/>
      <c r="B44" s="214"/>
      <c r="C44" s="214"/>
      <c r="D44" s="215" t="s">
        <v>40</v>
      </c>
      <c r="E44" s="214"/>
      <c r="F44" s="214"/>
      <c r="G44" s="216"/>
      <c r="H44" s="293" t="str">
        <f>IF(AND(COUNT(G12:G42)&gt;0,G48&gt;0,S10="Yes"),"IMPORTANT NOTICE:","")</f>
        <v/>
      </c>
      <c r="I44" s="294"/>
      <c r="J44" s="294"/>
      <c r="K44" s="80"/>
      <c r="L44" s="286"/>
      <c r="M44" s="289"/>
      <c r="N44" s="289"/>
      <c r="O44" s="289"/>
      <c r="P44" s="289"/>
      <c r="Q44" s="289"/>
      <c r="R44" s="289"/>
      <c r="S44" s="288"/>
      <c r="T44" s="6"/>
      <c r="U44" s="37"/>
      <c r="V44" s="29"/>
      <c r="W44" s="331" t="s">
        <v>65</v>
      </c>
      <c r="X44" s="332"/>
      <c r="Y44" s="333"/>
      <c r="Z44" s="331" t="s">
        <v>66</v>
      </c>
      <c r="AA44" s="333"/>
      <c r="AB44" s="6"/>
      <c r="AC44" s="6"/>
      <c r="AD44" s="6"/>
      <c r="AE44" s="6"/>
      <c r="AF44" s="6"/>
      <c r="AG44" s="6"/>
      <c r="AH44" s="6"/>
      <c r="AI44" s="6"/>
    </row>
    <row r="45" spans="1:35" ht="16.899999999999999" customHeight="1" thickTop="1" x14ac:dyDescent="0.5">
      <c r="A45" s="131"/>
      <c r="B45" s="132"/>
      <c r="C45" s="167" t="s">
        <v>87</v>
      </c>
      <c r="D45" s="301" t="s">
        <v>73</v>
      </c>
      <c r="E45" s="301"/>
      <c r="F45" s="301"/>
      <c r="G45" s="230" t="s">
        <v>36</v>
      </c>
      <c r="H45" s="297" t="str">
        <f>IF(AND(COUNT(G12:G42)&gt;0,G48&gt;0,S10="Yes"),"Next month, your","")</f>
        <v/>
      </c>
      <c r="I45" s="298"/>
      <c r="J45" s="298"/>
      <c r="K45" s="80"/>
      <c r="L45" s="286"/>
      <c r="M45" s="289"/>
      <c r="N45" s="289"/>
      <c r="O45" s="289"/>
      <c r="P45" s="289"/>
      <c r="Q45" s="289"/>
      <c r="R45" s="289"/>
      <c r="S45" s="288"/>
      <c r="T45" s="6"/>
      <c r="U45" s="6"/>
      <c r="V45" s="29"/>
      <c r="W45" s="164" t="s">
        <v>80</v>
      </c>
      <c r="X45" s="38" t="s">
        <v>18</v>
      </c>
      <c r="Y45" s="39" t="s">
        <v>64</v>
      </c>
      <c r="Z45" s="40" t="s">
        <v>63</v>
      </c>
      <c r="AA45" s="165" t="s">
        <v>81</v>
      </c>
      <c r="AB45" s="6"/>
      <c r="AC45" s="6"/>
      <c r="AD45" s="6"/>
      <c r="AE45" s="6"/>
      <c r="AF45" s="6"/>
      <c r="AG45" s="6"/>
      <c r="AH45" s="6"/>
      <c r="AI45" s="6"/>
    </row>
    <row r="46" spans="1:35" ht="16.899999999999999" customHeight="1" thickBot="1" x14ac:dyDescent="0.45">
      <c r="A46" s="133"/>
      <c r="B46" s="134"/>
      <c r="C46" s="168" t="s">
        <v>71</v>
      </c>
      <c r="D46" s="135" t="s">
        <v>10</v>
      </c>
      <c r="E46" s="136"/>
      <c r="F46" s="137" t="str">
        <f>IF($W$6,"",X48)</f>
        <v/>
      </c>
      <c r="G46" s="231" t="s">
        <v>71</v>
      </c>
      <c r="H46" s="297" t="str">
        <f>IF(AND(COUNT(G12:G42)&gt;0,G48&gt;0,S10="Yes"),"system must return","")</f>
        <v/>
      </c>
      <c r="I46" s="298"/>
      <c r="J46" s="298"/>
      <c r="K46" s="80"/>
      <c r="L46" s="286"/>
      <c r="M46" s="289"/>
      <c r="N46" s="289"/>
      <c r="O46" s="289"/>
      <c r="P46" s="289"/>
      <c r="Q46" s="289"/>
      <c r="R46" s="289"/>
      <c r="S46" s="288"/>
      <c r="T46" s="6"/>
      <c r="U46" s="6"/>
      <c r="V46" s="29"/>
      <c r="W46" s="41" t="str">
        <f>IF($W$6,"",COUNTIF(W12:W42,"EP")+COUNTIF(W12:W42,"DIST"))</f>
        <v/>
      </c>
      <c r="X46" s="42" t="str">
        <f>IF($W$6,"",COUNTIF(Y12:Y42,"ACUTE-Type 1")+COUNTIF(Y12:Y42,"ACUTE-Type 2"))</f>
        <v/>
      </c>
      <c r="Y46" s="43" t="str">
        <f>IF($W$6,"",COUNTIF(Y12:Y42,"NONACUTE"))</f>
        <v/>
      </c>
      <c r="Z46" s="44" t="str">
        <f>IF($W$6,"",IF(AND(S10="Yes",R11&gt;=37987),"REDUCED","ROUTINE"))</f>
        <v/>
      </c>
      <c r="AA46" s="45" t="str">
        <f>IF($W$6,"",COUNTIF(Z12:Z42,"POE")+COUNTIF(Z12:Z42,"DIST"))</f>
        <v/>
      </c>
      <c r="AB46" s="6"/>
      <c r="AC46" s="6"/>
      <c r="AD46" s="6"/>
      <c r="AE46" s="6"/>
      <c r="AF46" s="6"/>
      <c r="AG46" s="6"/>
      <c r="AH46" s="6"/>
      <c r="AI46" s="6"/>
    </row>
    <row r="47" spans="1:35" ht="16.899999999999999" customHeight="1" thickBot="1" x14ac:dyDescent="0.45">
      <c r="A47" s="138"/>
      <c r="B47" s="139"/>
      <c r="C47" s="169"/>
      <c r="D47" s="140" t="s">
        <v>1</v>
      </c>
      <c r="E47" s="97" t="s">
        <v>2</v>
      </c>
      <c r="F47" s="141" t="s">
        <v>3</v>
      </c>
      <c r="G47" s="166"/>
      <c r="H47" s="297" t="str">
        <f>IF(AND(COUNT(G12:G42)&gt;0,G48&gt;0,S10="Yes"),"to full routine chlorite","")</f>
        <v/>
      </c>
      <c r="I47" s="298"/>
      <c r="J47" s="298"/>
      <c r="K47" s="80"/>
      <c r="L47" s="286"/>
      <c r="M47" s="289"/>
      <c r="N47" s="289"/>
      <c r="O47" s="289"/>
      <c r="P47" s="289"/>
      <c r="Q47" s="289"/>
      <c r="R47" s="289"/>
      <c r="S47" s="288"/>
      <c r="T47" s="6"/>
      <c r="U47" s="6"/>
      <c r="V47" s="6"/>
      <c r="W47" s="46"/>
      <c r="X47" s="47" t="s">
        <v>15</v>
      </c>
      <c r="Y47" s="241" t="s">
        <v>60</v>
      </c>
      <c r="Z47" s="242" t="s">
        <v>60</v>
      </c>
      <c r="AA47" s="48" t="s">
        <v>15</v>
      </c>
      <c r="AB47" s="6"/>
      <c r="AC47" s="6"/>
      <c r="AD47" s="6"/>
      <c r="AE47" s="6"/>
      <c r="AF47" s="6"/>
      <c r="AG47" s="6"/>
      <c r="AH47" s="6"/>
      <c r="AI47" s="6"/>
    </row>
    <row r="48" spans="1:35" ht="16.899999999999999" customHeight="1" thickBot="1" x14ac:dyDescent="0.45">
      <c r="A48" s="299" t="s">
        <v>25</v>
      </c>
      <c r="B48" s="300"/>
      <c r="C48" s="142" t="str">
        <f>IF(OR($W$6,COUNTIF(C12:C42,"")=31),"",COUNTIF(C12:C42,"&gt;=0.85"))</f>
        <v/>
      </c>
      <c r="D48" s="143" t="str">
        <f>IF(OR($W$6,SUM(D12:D42)=0),"",COUNTIF(D12:D42,"&gt;=0.85"))</f>
        <v/>
      </c>
      <c r="E48" s="144" t="str">
        <f>IF(OR($W$6,SUM(E12:E42)=0),"",COUNTIF(E12:E42,"&gt;=0.85"))</f>
        <v/>
      </c>
      <c r="F48" s="145" t="str">
        <f>IF(OR($W$6,SUM(F12:F42)=0),"",COUNTIF(F12:F42,"&gt;=0.85"))</f>
        <v/>
      </c>
      <c r="G48" s="146" t="str">
        <f>IF(OR($W$6,COUNTIF(G12:G42,"")=31),"",COUNTIF(G12:G42,"&gt;=1.05"))</f>
        <v/>
      </c>
      <c r="H48" s="297" t="str">
        <f>IF(AND(COUNT(G12:G42)&gt;0,G48&gt;0,S10="Yes"),"monitoring (at least","")</f>
        <v/>
      </c>
      <c r="I48" s="298"/>
      <c r="J48" s="298"/>
      <c r="K48" s="80"/>
      <c r="L48" s="290"/>
      <c r="M48" s="291"/>
      <c r="N48" s="291"/>
      <c r="O48" s="291"/>
      <c r="P48" s="291"/>
      <c r="Q48" s="291"/>
      <c r="R48" s="291"/>
      <c r="S48" s="292"/>
      <c r="T48" s="6"/>
      <c r="U48" s="6"/>
      <c r="V48" s="6"/>
      <c r="W48" s="49"/>
      <c r="X48" s="50" t="str">
        <f>IF($W$6,"",COUNTIF(X12:X42,"FULL"))</f>
        <v/>
      </c>
      <c r="Y48" s="51" t="str">
        <f>IF($W$6,"",COUNTIF(X12:X42,"PARTIAL")+COUNTIF(X12:X42,"FULL"))</f>
        <v/>
      </c>
      <c r="Z48" s="52" t="str">
        <f>IF($W$6,"",COUNTIF(AA12:AA42,"PARTIAL")+COUNTIF(AA12:AA42,"FULL"))</f>
        <v/>
      </c>
      <c r="AA48" s="34" t="str">
        <f>IF($W$6,"",COUNTIF(AA12:AA42,"FULL"))</f>
        <v/>
      </c>
      <c r="AB48" s="6"/>
      <c r="AC48" s="6"/>
      <c r="AD48" s="6"/>
      <c r="AE48" s="6"/>
      <c r="AF48" s="6"/>
      <c r="AG48" s="6"/>
      <c r="AH48" s="6"/>
      <c r="AI48" s="6"/>
    </row>
    <row r="49" spans="1:35" ht="16.899999999999999" customHeight="1" thickTop="1" thickBot="1" x14ac:dyDescent="0.45">
      <c r="A49" s="295" t="s">
        <v>8</v>
      </c>
      <c r="B49" s="296"/>
      <c r="C49" s="247" t="str">
        <f>IF(OR($W$6,COUNTIF(C12:C42,"")=31),"",DMAX($A$10:$H$42,3,W54:W55))</f>
        <v/>
      </c>
      <c r="D49" s="248" t="str">
        <f>IF(OR($W$6,SUM(D12:D42)=0),"",DMAX($A$11:$H$42,4,X54:X55))</f>
        <v/>
      </c>
      <c r="E49" s="249" t="str">
        <f>IF(OR($W$6,SUM(E12:E42)=0),"",DMAX($A$11:$H$42,5,Y54:Y55))</f>
        <v/>
      </c>
      <c r="F49" s="250" t="str">
        <f>IF(OR($W$6,SUM(F12:F42)=0),"",DMAX($A$11:$H$42,6,Z54:Z55))</f>
        <v/>
      </c>
      <c r="G49" s="251" t="str">
        <f>IF(OR($W$6,COUNTIF(G12:G42,"")=31),"",DMAX($A$10:$H$42,7,AA54:AA55))</f>
        <v/>
      </c>
      <c r="H49" s="280" t="str">
        <f>IF(AND(COUNT(G12:G42)&gt;0,G48&gt;0,S10="Yes"),"one 3-sample set","")</f>
        <v/>
      </c>
      <c r="I49" s="281"/>
      <c r="J49" s="281"/>
      <c r="K49" s="260"/>
      <c r="L49" s="182"/>
      <c r="M49" s="182"/>
      <c r="N49" s="182"/>
      <c r="O49" s="182"/>
      <c r="P49" s="182"/>
      <c r="Q49" s="182"/>
      <c r="R49" s="182"/>
      <c r="S49" s="182"/>
      <c r="T49" s="8"/>
      <c r="U49" s="8"/>
      <c r="V49" s="6"/>
      <c r="W49" s="7"/>
      <c r="X49" s="7"/>
      <c r="Y49" s="7"/>
      <c r="Z49" s="7"/>
      <c r="AA49" s="6"/>
      <c r="AB49" s="6"/>
      <c r="AC49" s="6"/>
      <c r="AD49" s="6"/>
      <c r="AE49" s="6"/>
      <c r="AF49" s="6"/>
      <c r="AG49" s="6"/>
      <c r="AH49" s="6"/>
      <c r="AI49" s="6"/>
    </row>
    <row r="50" spans="1:35" ht="16.899999999999999" customHeight="1" thickTop="1" thickBot="1" x14ac:dyDescent="0.45">
      <c r="A50" s="295" t="s">
        <v>9</v>
      </c>
      <c r="B50" s="296"/>
      <c r="C50" s="247" t="str">
        <f>IF(OR($W$6,COUNTIF(C12:C42,"")=31),"",DMIN($A$10:$H$42,3,W54:W55))</f>
        <v/>
      </c>
      <c r="D50" s="248" t="str">
        <f>IF(OR($W$6,SUM(D12:D42)=0),"",DMIN($A$11:$H$42,4,X54:X55))</f>
        <v/>
      </c>
      <c r="E50" s="249" t="str">
        <f>IF(OR($W$6,SUM(E12:E42)=0),"",DMIN($A$11:$H$42,5,Y54:Y55))</f>
        <v/>
      </c>
      <c r="F50" s="250" t="str">
        <f>IF(OR($W$6,SUM(F12:F42)=0),"",DMIN($A$11:$H$42,6,Z54:Z55))</f>
        <v/>
      </c>
      <c r="G50" s="251" t="str">
        <f>IF(OR($W$6,COUNTIF(G12:G42,"")=31),"",DMIN($A$10:$H$42,7,AA54:AA55))</f>
        <v/>
      </c>
      <c r="H50" s="280" t="str">
        <f>IF(AND(COUNT(G12:G42)&gt;0,G48&gt;0,S10="Yes"),"per month) in the","")</f>
        <v/>
      </c>
      <c r="I50" s="281"/>
      <c r="J50" s="281"/>
      <c r="K50" s="260"/>
      <c r="L50" s="363" t="s">
        <v>0</v>
      </c>
      <c r="M50" s="364"/>
      <c r="N50" s="364"/>
      <c r="O50" s="365"/>
      <c r="P50" s="23"/>
      <c r="Q50" s="366" t="s">
        <v>5</v>
      </c>
      <c r="R50" s="367"/>
      <c r="S50" s="368"/>
      <c r="T50" s="8"/>
      <c r="U50" s="8"/>
      <c r="V50" s="6"/>
      <c r="W50" s="7"/>
      <c r="X50" s="7"/>
      <c r="Y50" s="7"/>
      <c r="Z50" s="7"/>
      <c r="AA50" s="7"/>
      <c r="AB50" s="6"/>
      <c r="AC50" s="6"/>
      <c r="AD50" s="6"/>
      <c r="AE50" s="6"/>
      <c r="AF50" s="6"/>
      <c r="AG50" s="6"/>
      <c r="AH50" s="6"/>
      <c r="AI50" s="6"/>
    </row>
    <row r="51" spans="1:35" ht="16.899999999999999" customHeight="1" thickTop="1" thickBot="1" x14ac:dyDescent="0.45">
      <c r="A51" s="282" t="s">
        <v>4</v>
      </c>
      <c r="B51" s="283"/>
      <c r="C51" s="252" t="str">
        <f>IF(OR($W$6,COUNTIF(C12:C42,"")=31),"",DAVERAGE($A$10:$H$42,3,W54:W55))</f>
        <v/>
      </c>
      <c r="D51" s="253" t="str">
        <f>IF(OR($W$6,SUM(D12:D42)=0),"",DAVERAGE($A$11:$H$42,4,X54:X55))</f>
        <v/>
      </c>
      <c r="E51" s="254" t="str">
        <f>IF(OR($W$6,SUM(E12:E42)=0),"",DAVERAGE($A$11:$H$42,5,Y54:Y55))</f>
        <v/>
      </c>
      <c r="F51" s="255" t="str">
        <f>IF(OR($W$6,SUM(F12:F42)=0),"",DAVERAGE($A$11:$H$42,6,Z54:Z55))</f>
        <v/>
      </c>
      <c r="G51" s="256" t="str">
        <f>IF(OR($W$6,COUNTIF(G12:G42,"")=31),"",DAVERAGE($A$10:$H$42,7,AA54:AA55))</f>
        <v/>
      </c>
      <c r="H51" s="280" t="str">
        <f>IF(AND(COUNT(G12:G42)&gt;0,G48&gt;0,S10="Yes"),"distribution system.","")</f>
        <v/>
      </c>
      <c r="I51" s="281"/>
      <c r="J51" s="281"/>
      <c r="K51" s="260"/>
      <c r="L51" s="276"/>
      <c r="M51" s="277"/>
      <c r="N51" s="277"/>
      <c r="O51" s="53" t="s">
        <v>44</v>
      </c>
      <c r="P51" s="23"/>
      <c r="Q51" s="278"/>
      <c r="R51" s="279"/>
      <c r="S51" s="54" t="s">
        <v>43</v>
      </c>
      <c r="T51" s="8"/>
      <c r="U51" s="6"/>
      <c r="V51" s="6"/>
      <c r="W51" s="267" t="s">
        <v>35</v>
      </c>
      <c r="X51" s="268"/>
      <c r="Y51" s="268"/>
      <c r="Z51" s="268"/>
      <c r="AA51" s="268"/>
      <c r="AB51" s="269"/>
      <c r="AC51" s="6"/>
      <c r="AD51" s="55"/>
      <c r="AE51" s="6"/>
      <c r="AF51" s="6"/>
      <c r="AG51" s="6"/>
      <c r="AH51" s="6"/>
      <c r="AI51" s="6"/>
    </row>
    <row r="52" spans="1:35" ht="15.75" customHeight="1" thickTop="1" thickBot="1" x14ac:dyDescent="0.45">
      <c r="A52" s="181"/>
      <c r="B52" s="181"/>
      <c r="C52" s="185"/>
      <c r="D52" s="181"/>
      <c r="E52" s="181"/>
      <c r="F52" s="181"/>
      <c r="G52" s="181"/>
      <c r="H52" s="181"/>
      <c r="I52" s="181"/>
      <c r="J52" s="181"/>
      <c r="K52" s="181"/>
      <c r="L52" s="181"/>
      <c r="M52" s="181"/>
      <c r="N52" s="181"/>
      <c r="O52" s="181"/>
      <c r="P52" s="181"/>
      <c r="Q52" s="181"/>
      <c r="R52" s="181"/>
      <c r="S52" s="181"/>
      <c r="T52" s="8"/>
      <c r="U52" s="6"/>
      <c r="V52" s="6"/>
      <c r="W52" s="56" t="s">
        <v>32</v>
      </c>
      <c r="X52" s="264" t="s">
        <v>33</v>
      </c>
      <c r="Y52" s="265"/>
      <c r="Z52" s="266"/>
      <c r="AA52" s="270" t="s">
        <v>36</v>
      </c>
      <c r="AB52" s="271"/>
      <c r="AC52" s="6"/>
      <c r="AD52" s="6"/>
      <c r="AE52" s="6"/>
      <c r="AF52" s="6"/>
      <c r="AG52" s="6"/>
      <c r="AH52" s="6"/>
      <c r="AI52" s="6"/>
    </row>
    <row r="53" spans="1:35" ht="15.75" customHeight="1" thickBot="1" x14ac:dyDescent="0.45">
      <c r="A53" s="273" t="s">
        <v>30</v>
      </c>
      <c r="B53" s="274"/>
      <c r="C53" s="274"/>
      <c r="D53" s="274"/>
      <c r="E53" s="274"/>
      <c r="F53" s="274"/>
      <c r="G53" s="274"/>
      <c r="H53" s="274"/>
      <c r="I53" s="274"/>
      <c r="J53" s="274"/>
      <c r="K53" s="274"/>
      <c r="L53" s="274"/>
      <c r="M53" s="274"/>
      <c r="N53" s="274"/>
      <c r="O53" s="274"/>
      <c r="P53" s="274"/>
      <c r="Q53" s="274"/>
      <c r="R53" s="274"/>
      <c r="S53" s="274"/>
      <c r="T53" s="8"/>
      <c r="U53" s="8"/>
      <c r="V53" s="6"/>
      <c r="W53" s="148" t="s">
        <v>71</v>
      </c>
      <c r="X53" s="57" t="s">
        <v>1</v>
      </c>
      <c r="Y53" s="58" t="s">
        <v>2</v>
      </c>
      <c r="Z53" s="59" t="s">
        <v>3</v>
      </c>
      <c r="AA53" s="147" t="s">
        <v>71</v>
      </c>
      <c r="AB53" s="60" t="s">
        <v>24</v>
      </c>
      <c r="AC53" s="6"/>
      <c r="AD53" s="6"/>
      <c r="AE53" s="6"/>
      <c r="AF53" s="6"/>
      <c r="AG53" s="6"/>
      <c r="AH53" s="6"/>
      <c r="AI53" s="6"/>
    </row>
    <row r="54" spans="1:35" ht="9" customHeight="1" thickTop="1" x14ac:dyDescent="0.4">
      <c r="A54" s="181"/>
      <c r="B54" s="181"/>
      <c r="C54" s="181"/>
      <c r="D54" s="181"/>
      <c r="E54" s="181"/>
      <c r="F54" s="181"/>
      <c r="G54" s="181"/>
      <c r="H54" s="181"/>
      <c r="I54" s="181"/>
      <c r="J54" s="181"/>
      <c r="K54" s="181"/>
      <c r="L54" s="181"/>
      <c r="M54" s="181"/>
      <c r="N54" s="181"/>
      <c r="O54" s="181"/>
      <c r="P54" s="181"/>
      <c r="Q54" s="181"/>
      <c r="R54" s="181"/>
      <c r="S54" s="181"/>
      <c r="T54" s="8"/>
      <c r="U54" s="8"/>
      <c r="V54" s="6"/>
      <c r="W54" s="228" t="str">
        <f>C10</f>
        <v>ClO2 
EP</v>
      </c>
      <c r="X54" s="61" t="str">
        <f>D11</f>
        <v>First</v>
      </c>
      <c r="Y54" s="62" t="str">
        <f t="shared" ref="Y54:Z54" si="7">E11</f>
        <v>Sec.</v>
      </c>
      <c r="Z54" s="63" t="str">
        <f t="shared" si="7"/>
        <v>Third</v>
      </c>
      <c r="AA54" s="229" t="str">
        <f>G10</f>
        <v>Chlorite 
EP</v>
      </c>
      <c r="AB54" s="64" t="s">
        <v>24</v>
      </c>
      <c r="AC54" s="6"/>
      <c r="AD54" s="6"/>
      <c r="AE54" s="6"/>
      <c r="AF54" s="6"/>
      <c r="AG54" s="6"/>
      <c r="AH54" s="6"/>
      <c r="AI54" s="6"/>
    </row>
    <row r="55" spans="1:35" ht="22.5" customHeight="1" thickBot="1" x14ac:dyDescent="0.45">
      <c r="A55" s="272" t="s">
        <v>47</v>
      </c>
      <c r="B55" s="272"/>
      <c r="C55" s="272"/>
      <c r="D55" s="275"/>
      <c r="E55" s="275"/>
      <c r="F55" s="275"/>
      <c r="G55" s="275"/>
      <c r="H55" s="275"/>
      <c r="I55" s="275"/>
      <c r="J55" s="275"/>
      <c r="K55" s="275"/>
      <c r="L55" s="275"/>
      <c r="M55" s="275"/>
      <c r="N55" s="275"/>
      <c r="O55" s="275"/>
      <c r="P55" s="275"/>
      <c r="Q55" s="275"/>
      <c r="R55" s="275"/>
      <c r="S55" s="275"/>
      <c r="T55" s="6"/>
      <c r="U55" s="6"/>
      <c r="V55" s="65"/>
      <c r="W55" s="66" t="s">
        <v>34</v>
      </c>
      <c r="X55" s="67" t="s">
        <v>34</v>
      </c>
      <c r="Y55" s="68" t="s">
        <v>34</v>
      </c>
      <c r="Z55" s="69" t="s">
        <v>34</v>
      </c>
      <c r="AA55" s="67" t="s">
        <v>34</v>
      </c>
      <c r="AB55" s="70" t="s">
        <v>45</v>
      </c>
      <c r="AC55" s="6"/>
      <c r="AD55" s="6"/>
      <c r="AE55" s="6"/>
      <c r="AF55" s="6"/>
      <c r="AG55" s="6"/>
      <c r="AH55" s="6"/>
      <c r="AI55" s="6"/>
    </row>
    <row r="56" spans="1:35" ht="22.5" customHeight="1" thickBot="1" x14ac:dyDescent="0.45">
      <c r="A56" s="375" t="s">
        <v>69</v>
      </c>
      <c r="B56" s="376"/>
      <c r="C56" s="376"/>
      <c r="D56" s="377"/>
      <c r="E56" s="378"/>
      <c r="F56" s="378"/>
      <c r="G56" s="378"/>
      <c r="H56" s="182"/>
      <c r="I56" s="182"/>
      <c r="J56" s="182"/>
      <c r="K56" s="183" t="s">
        <v>11</v>
      </c>
      <c r="L56" s="382"/>
      <c r="M56" s="382"/>
      <c r="N56" s="382"/>
      <c r="O56" s="382"/>
      <c r="P56" s="382"/>
      <c r="Q56" s="382"/>
      <c r="R56" s="382"/>
      <c r="S56" s="382"/>
      <c r="T56" s="6"/>
      <c r="U56" s="6"/>
      <c r="V56" s="6"/>
      <c r="W56" s="71">
        <f>IF(AND(OR(B12="no",B12="N"),ISNUMBER(C12),C12&gt;=0),1,0)</f>
        <v>0</v>
      </c>
      <c r="X56" s="71">
        <f>IF(AND(OR(B12="no",B12="N"),ISNUMBER(D12),D12&gt;=0),1,0)</f>
        <v>0</v>
      </c>
      <c r="Y56" s="71">
        <f>IF(AND(OR(B12="no",B12="N"),ISNUMBER(E12),E12&gt;=0),1,0)</f>
        <v>0</v>
      </c>
      <c r="Z56" s="71">
        <f>IF(AND(OR(B12="no",B12="N"),ISNUMBER(F12),F12&gt;=0),1,0)</f>
        <v>0</v>
      </c>
      <c r="AA56" s="71">
        <f>IF(AND(OR(B12="no",B12="N"),ISNUMBER(G12),G12&gt;=0),1,0)</f>
        <v>0</v>
      </c>
      <c r="AB56" s="71">
        <f>IF(AND(OR(B12="no",B12="N"),ISNUMBER(H12),H12&gt;=1,H12&lt;=3),1,0)</f>
        <v>0</v>
      </c>
      <c r="AC56" s="6"/>
      <c r="AD56" s="6"/>
      <c r="AE56" s="6"/>
      <c r="AF56" s="6"/>
      <c r="AG56" s="6"/>
      <c r="AH56" s="6"/>
      <c r="AI56" s="6"/>
    </row>
    <row r="57" spans="1:35" ht="20.25" customHeight="1" thickBot="1" x14ac:dyDescent="0.45">
      <c r="A57" s="375" t="s">
        <v>90</v>
      </c>
      <c r="B57" s="376"/>
      <c r="C57" s="376"/>
      <c r="D57" s="377"/>
      <c r="E57" s="378"/>
      <c r="F57" s="378"/>
      <c r="G57" s="378"/>
      <c r="H57" s="184"/>
      <c r="I57" s="184"/>
      <c r="J57" s="184"/>
      <c r="K57" s="184"/>
      <c r="L57" s="184"/>
      <c r="M57" s="184"/>
      <c r="N57" s="184"/>
      <c r="O57" s="184"/>
      <c r="P57" s="184"/>
      <c r="Q57" s="184"/>
      <c r="R57" s="184"/>
      <c r="S57" s="184"/>
      <c r="T57" s="6"/>
      <c r="U57" s="6"/>
      <c r="V57" s="6"/>
      <c r="W57" s="72"/>
      <c r="X57" s="72"/>
      <c r="Y57" s="72"/>
      <c r="Z57" s="72"/>
      <c r="AA57" s="73"/>
      <c r="AB57" s="73"/>
      <c r="AC57" s="6"/>
      <c r="AD57" s="6"/>
      <c r="AE57" s="6"/>
      <c r="AF57" s="6"/>
      <c r="AG57" s="6"/>
      <c r="AH57" s="6"/>
      <c r="AI57" s="6"/>
    </row>
    <row r="58" spans="1:35" ht="10.5" customHeight="1" x14ac:dyDescent="0.4">
      <c r="A58" s="181"/>
      <c r="B58" s="186"/>
      <c r="C58" s="186"/>
      <c r="D58" s="186"/>
      <c r="E58" s="186"/>
      <c r="F58" s="186"/>
      <c r="G58" s="186"/>
      <c r="H58" s="186"/>
      <c r="I58" s="186"/>
      <c r="J58" s="186"/>
      <c r="K58" s="186"/>
      <c r="L58" s="186"/>
      <c r="M58" s="186"/>
      <c r="N58" s="186"/>
      <c r="O58" s="186"/>
      <c r="P58" s="186"/>
      <c r="Q58" s="186"/>
      <c r="R58" s="186"/>
      <c r="S58" s="186"/>
      <c r="T58" s="6"/>
      <c r="U58" s="6"/>
      <c r="V58" s="6"/>
      <c r="W58" s="7"/>
      <c r="X58" s="7"/>
      <c r="Y58" s="7"/>
      <c r="Z58" s="7"/>
      <c r="AA58" s="6"/>
      <c r="AB58" s="6"/>
      <c r="AC58" s="6"/>
      <c r="AD58" s="6"/>
      <c r="AE58" s="6"/>
      <c r="AF58" s="6"/>
      <c r="AG58" s="6"/>
      <c r="AH58" s="6"/>
      <c r="AI58" s="6"/>
    </row>
    <row r="59" spans="1:35" ht="15.75" customHeight="1" x14ac:dyDescent="0.4">
      <c r="A59" s="284" t="s">
        <v>94</v>
      </c>
      <c r="B59" s="285"/>
      <c r="C59" s="285"/>
      <c r="D59" s="285"/>
      <c r="E59" s="285"/>
      <c r="F59" s="285"/>
      <c r="G59" s="285"/>
      <c r="H59" s="285"/>
      <c r="I59" s="285"/>
      <c r="J59" s="285"/>
      <c r="K59" s="285"/>
      <c r="L59" s="285"/>
      <c r="M59" s="285"/>
      <c r="N59" s="285"/>
      <c r="O59" s="285"/>
      <c r="P59" s="285"/>
      <c r="Q59" s="285"/>
      <c r="R59" s="285"/>
      <c r="S59" s="285"/>
      <c r="T59" s="6"/>
      <c r="U59" s="6"/>
      <c r="V59" s="6"/>
      <c r="W59" s="7"/>
      <c r="X59" s="7"/>
      <c r="Y59" s="7"/>
      <c r="Z59" s="7"/>
      <c r="AA59" s="6"/>
      <c r="AB59" s="6"/>
      <c r="AC59" s="6"/>
      <c r="AD59" s="6"/>
      <c r="AE59" s="6"/>
      <c r="AF59" s="6"/>
      <c r="AG59" s="6"/>
      <c r="AH59" s="6"/>
      <c r="AI59" s="6"/>
    </row>
    <row r="60" spans="1:35" ht="12.75" customHeight="1" x14ac:dyDescent="0.4">
      <c r="A60" s="284" t="s">
        <v>95</v>
      </c>
      <c r="B60" s="285"/>
      <c r="C60" s="285"/>
      <c r="D60" s="285"/>
      <c r="E60" s="285"/>
      <c r="F60" s="285"/>
      <c r="G60" s="285"/>
      <c r="H60" s="285"/>
      <c r="I60" s="285"/>
      <c r="J60" s="285"/>
      <c r="K60" s="285"/>
      <c r="L60" s="285"/>
      <c r="M60" s="285"/>
      <c r="N60" s="285"/>
      <c r="O60" s="285"/>
      <c r="P60" s="285"/>
      <c r="Q60" s="285"/>
      <c r="R60" s="285"/>
      <c r="S60" s="285"/>
      <c r="T60" s="6"/>
      <c r="U60" s="6"/>
      <c r="V60" s="6"/>
      <c r="W60" s="7"/>
      <c r="X60" s="7"/>
      <c r="Y60" s="7"/>
      <c r="Z60" s="7"/>
      <c r="AA60" s="6"/>
      <c r="AB60" s="6"/>
      <c r="AC60" s="6"/>
      <c r="AD60" s="6"/>
      <c r="AE60" s="6"/>
      <c r="AF60" s="6"/>
      <c r="AG60" s="6"/>
      <c r="AH60" s="6"/>
      <c r="AI60" s="6"/>
    </row>
    <row r="61" spans="1:35" x14ac:dyDescent="0.4">
      <c r="A61" s="284" t="s">
        <v>31</v>
      </c>
      <c r="B61" s="285"/>
      <c r="C61" s="285"/>
      <c r="D61" s="285"/>
      <c r="E61" s="285"/>
      <c r="F61" s="285"/>
      <c r="G61" s="285"/>
      <c r="H61" s="285"/>
      <c r="I61" s="285"/>
      <c r="J61" s="285"/>
      <c r="K61" s="285"/>
      <c r="L61" s="285"/>
      <c r="M61" s="285"/>
      <c r="N61" s="285"/>
      <c r="O61" s="285"/>
      <c r="P61" s="285"/>
      <c r="Q61" s="285"/>
      <c r="R61" s="285"/>
      <c r="S61" s="285"/>
      <c r="T61" s="6"/>
      <c r="U61" s="6"/>
      <c r="V61" s="6"/>
      <c r="W61" s="7"/>
      <c r="X61" s="7"/>
      <c r="Y61" s="7"/>
      <c r="Z61" s="7"/>
      <c r="AA61" s="6"/>
      <c r="AB61" s="6"/>
      <c r="AC61" s="6"/>
      <c r="AD61" s="6"/>
      <c r="AE61" s="6"/>
      <c r="AF61" s="6"/>
      <c r="AG61" s="6"/>
      <c r="AH61" s="6"/>
      <c r="AI61" s="6"/>
    </row>
    <row r="62" spans="1:35" ht="10.5" customHeight="1" x14ac:dyDescent="0.4">
      <c r="A62" s="187" t="s">
        <v>96</v>
      </c>
      <c r="B62" s="187"/>
      <c r="C62" s="188"/>
      <c r="D62" s="188"/>
      <c r="E62" s="188"/>
      <c r="F62" s="188"/>
      <c r="G62" s="188"/>
      <c r="H62" s="188"/>
      <c r="I62" s="188"/>
      <c r="J62" s="188"/>
      <c r="K62" s="188"/>
      <c r="L62" s="188"/>
      <c r="M62" s="188"/>
      <c r="N62" s="188"/>
      <c r="O62" s="188"/>
      <c r="P62" s="188"/>
      <c r="Q62" s="188"/>
      <c r="R62" s="188"/>
      <c r="S62" s="189" t="s">
        <v>93</v>
      </c>
      <c r="T62" s="6"/>
      <c r="U62" s="177" t="s">
        <v>82</v>
      </c>
      <c r="V62" s="74" t="s">
        <v>67</v>
      </c>
      <c r="W62" s="383">
        <v>44426</v>
      </c>
      <c r="X62" s="7"/>
      <c r="Y62" s="7"/>
      <c r="Z62" s="7"/>
      <c r="AA62" s="6"/>
      <c r="AB62" s="6"/>
      <c r="AC62" s="6"/>
      <c r="AD62" s="6"/>
      <c r="AE62" s="6"/>
      <c r="AF62" s="6"/>
      <c r="AG62" s="6"/>
      <c r="AH62" s="6"/>
      <c r="AI62" s="6"/>
    </row>
    <row r="63" spans="1:35" ht="10.5" customHeight="1" x14ac:dyDescent="0.4">
      <c r="A63" s="11"/>
      <c r="B63" s="11"/>
      <c r="C63" s="11"/>
      <c r="D63" s="11"/>
      <c r="E63" s="11"/>
      <c r="F63" s="11"/>
      <c r="G63" s="11"/>
      <c r="H63" s="11"/>
      <c r="I63" s="11"/>
      <c r="J63" s="11"/>
      <c r="K63" s="11"/>
      <c r="L63" s="11"/>
      <c r="M63" s="11"/>
      <c r="N63" s="11"/>
      <c r="O63" s="11"/>
      <c r="P63" s="11"/>
      <c r="Q63" s="11"/>
      <c r="R63" s="11"/>
      <c r="S63" s="11"/>
      <c r="T63" s="6"/>
      <c r="U63" s="6"/>
      <c r="V63" s="6"/>
      <c r="W63" s="7"/>
      <c r="X63" s="7"/>
      <c r="Y63" s="7"/>
      <c r="Z63" s="7"/>
      <c r="AA63" s="6"/>
      <c r="AB63" s="6"/>
      <c r="AC63" s="6"/>
      <c r="AD63" s="6"/>
      <c r="AE63" s="6"/>
      <c r="AF63" s="6"/>
      <c r="AG63" s="6"/>
      <c r="AH63" s="6"/>
      <c r="AI63" s="6"/>
    </row>
  </sheetData>
  <sheetProtection algorithmName="SHA-512" hashValue="tCo4P9YIKqAsXSsfBskptn+5tNnyxqvCClaCVd2FB/lnHttVNfA14x6OIG6/qRTOwcRCRPzzXDUGnNIZBL+U+w==" saltValue="Z+2sFu+QM/P5DrMgoK4P9w==" spinCount="100000" sheet="1" objects="1" scenarios="1"/>
  <mergeCells count="68">
    <mergeCell ref="A61:S61"/>
    <mergeCell ref="L50:O50"/>
    <mergeCell ref="Q50:S50"/>
    <mergeCell ref="L9:O9"/>
    <mergeCell ref="Q13:S13"/>
    <mergeCell ref="L16:N16"/>
    <mergeCell ref="A57:C57"/>
    <mergeCell ref="D57:G57"/>
    <mergeCell ref="C10:C11"/>
    <mergeCell ref="B10:B11"/>
    <mergeCell ref="A60:S60"/>
    <mergeCell ref="L56:S56"/>
    <mergeCell ref="A56:C56"/>
    <mergeCell ref="D56:G56"/>
    <mergeCell ref="H50:J50"/>
    <mergeCell ref="H45:J45"/>
    <mergeCell ref="W44:Y44"/>
    <mergeCell ref="W9:AA9"/>
    <mergeCell ref="W10:Y10"/>
    <mergeCell ref="Z10:AA10"/>
    <mergeCell ref="Q10:R10"/>
    <mergeCell ref="R24:S24"/>
    <mergeCell ref="Z44:AA44"/>
    <mergeCell ref="Q14:R14"/>
    <mergeCell ref="R22:S22"/>
    <mergeCell ref="L26:S26"/>
    <mergeCell ref="N17:O17"/>
    <mergeCell ref="L23:N23"/>
    <mergeCell ref="M24:O24"/>
    <mergeCell ref="M22:O22"/>
    <mergeCell ref="L13:N13"/>
    <mergeCell ref="Q4:S4"/>
    <mergeCell ref="Q5:S5"/>
    <mergeCell ref="D5:M5"/>
    <mergeCell ref="N11:O11"/>
    <mergeCell ref="R11:S11"/>
    <mergeCell ref="N4:O4"/>
    <mergeCell ref="N5:O5"/>
    <mergeCell ref="D6:F6"/>
    <mergeCell ref="D4:M4"/>
    <mergeCell ref="H6:M6"/>
    <mergeCell ref="L10:M10"/>
    <mergeCell ref="L11:M11"/>
    <mergeCell ref="H10:J10"/>
    <mergeCell ref="G10:G11"/>
    <mergeCell ref="D10:F10"/>
    <mergeCell ref="N10:O10"/>
    <mergeCell ref="A59:S59"/>
    <mergeCell ref="L27:S48"/>
    <mergeCell ref="H44:J44"/>
    <mergeCell ref="A50:B50"/>
    <mergeCell ref="H47:J47"/>
    <mergeCell ref="A48:B48"/>
    <mergeCell ref="A49:B49"/>
    <mergeCell ref="D45:F45"/>
    <mergeCell ref="H48:J48"/>
    <mergeCell ref="H49:J49"/>
    <mergeCell ref="H46:J46"/>
    <mergeCell ref="X52:Z52"/>
    <mergeCell ref="W51:AB51"/>
    <mergeCell ref="AA52:AB52"/>
    <mergeCell ref="A55:C55"/>
    <mergeCell ref="A53:S53"/>
    <mergeCell ref="D55:S55"/>
    <mergeCell ref="L51:N51"/>
    <mergeCell ref="Q51:R51"/>
    <mergeCell ref="H51:J51"/>
    <mergeCell ref="A51:B51"/>
  </mergeCells>
  <phoneticPr fontId="5" type="noConversion"/>
  <conditionalFormatting sqref="B12:B42">
    <cfRule type="expression" dxfId="11" priority="1" stopIfTrue="1">
      <formula>$A12&gt;$X$6</formula>
    </cfRule>
  </conditionalFormatting>
  <conditionalFormatting sqref="C12:C42">
    <cfRule type="expression" dxfId="10" priority="2" stopIfTrue="1">
      <formula>$A12&gt;$X$6</formula>
    </cfRule>
    <cfRule type="expression" dxfId="9" priority="3" stopIfTrue="1">
      <formula>AND($B12="Yes",$C12="")</formula>
    </cfRule>
  </conditionalFormatting>
  <conditionalFormatting sqref="D12:F42">
    <cfRule type="expression" dxfId="8" priority="4" stopIfTrue="1">
      <formula>AND($C12&gt;=0.85,D12="")</formula>
    </cfRule>
    <cfRule type="expression" dxfId="7" priority="5" stopIfTrue="1">
      <formula>$A12&gt;$X$6</formula>
    </cfRule>
  </conditionalFormatting>
  <conditionalFormatting sqref="G12:G42">
    <cfRule type="expression" dxfId="6" priority="6" stopIfTrue="1">
      <formula>$A12&gt;$X$6</formula>
    </cfRule>
    <cfRule type="expression" dxfId="5" priority="7" stopIfTrue="1">
      <formula>AND($B12="Yes",$G12="")</formula>
    </cfRule>
  </conditionalFormatting>
  <conditionalFormatting sqref="H12:J42">
    <cfRule type="expression" dxfId="4" priority="8" stopIfTrue="1">
      <formula>AND($G12&gt;=1.05,H12&lt;1)</formula>
    </cfRule>
    <cfRule type="expression" dxfId="3" priority="9" stopIfTrue="1">
      <formula>$A12&gt;$X$6</formula>
    </cfRule>
  </conditionalFormatting>
  <conditionalFormatting sqref="R11:S11">
    <cfRule type="expression" dxfId="2" priority="10" stopIfTrue="1">
      <formula>AND($S$10="Yes",$R$11="")</formula>
    </cfRule>
  </conditionalFormatting>
  <conditionalFormatting sqref="M22 M24">
    <cfRule type="expression" dxfId="1" priority="11" stopIfTrue="1">
      <formula>AND(O21="Yes",M22="")</formula>
    </cfRule>
  </conditionalFormatting>
  <conditionalFormatting sqref="R22 R24">
    <cfRule type="expression" dxfId="0" priority="12" stopIfTrue="1">
      <formula>AND(S21="Yes",R22="")</formula>
    </cfRule>
  </conditionalFormatting>
  <dataValidations count="60">
    <dataValidation type="custom" showInputMessage="1" showErrorMessage="1" sqref="C43" xr:uid="{00000000-0002-0000-0000-000000000000}">
      <formula1>IF(OR(W43="",B43="No"),ISBLANK(C43),AND(ISNUMBER(C43),C43&gt;=0))</formula1>
    </dataValidation>
    <dataValidation type="custom" showInputMessage="1" showErrorMessage="1" sqref="D43" xr:uid="{00000000-0002-0000-0000-000002000000}">
      <formula1>IF(OR(W43="",B43="No",AND(ISNUMBER(C43),C43&gt;=0,C43&lt;0.85)),ISBLANK(D43),AND(ISNUMBER(D43),D43&gt;=0))</formula1>
    </dataValidation>
    <dataValidation type="custom" showInputMessage="1" showErrorMessage="1" sqref="E43" xr:uid="{00000000-0002-0000-0000-000003000000}">
      <formula1>IF(OR(W43="",B43="No",AND(ISNUMBER(C43),C43&gt;=0,C43&lt;0.85)),ISBLANK(E43),AND(ISNUMBER(E43),E43&gt;=0))</formula1>
    </dataValidation>
    <dataValidation type="custom" showInputMessage="1" showErrorMessage="1" sqref="F43:G43" xr:uid="{00000000-0002-0000-0000-000004000000}">
      <formula1>IF(OR(W43="",B43="No",AND(ISNUMBER(C43),C43&gt;=0,C43&lt;0.85)),ISBLANK(F43),AND(ISNUMBER(F43),F43&gt;=0))</formula1>
    </dataValidation>
    <dataValidation type="list" showInputMessage="1" showErrorMessage="1" sqref="S10 O13" xr:uid="{00000000-0002-0000-0000-000007000000}">
      <formula1>"Yes,No"</formula1>
    </dataValidation>
    <dataValidation showInputMessage="1" showErrorMessage="1" sqref="B43 R22" xr:uid="{00000000-0002-0000-0000-000008000000}"/>
    <dataValidation type="list" showInputMessage="1" showErrorMessage="1" sqref="S21 O21 S23" xr:uid="{00000000-0002-0000-0000-000009000000}">
      <formula1>"Yes, No"</formula1>
    </dataValidation>
    <dataValidation type="custom" showInputMessage="1" showErrorMessage="1" sqref="R24" xr:uid="{00000000-0002-0000-0000-00000B000000}">
      <formula1>IF(S23="Yes",R24&gt;=37987,R24="")</formula1>
    </dataValidation>
    <dataValidation type="decimal" operator="greaterThanOrEqual" allowBlank="1" showInputMessage="1" showErrorMessage="1" sqref="L51" xr:uid="{00000000-0002-0000-0000-00000C000000}">
      <formula1>0</formula1>
    </dataValidation>
    <dataValidation type="custom" showInputMessage="1" showErrorMessage="1" sqref="R11" xr:uid="{00000000-0002-0000-0000-00000E000000}">
      <formula1>IF(S10="Yes",R11&gt;=37987,ISBLANK(R11))</formula1>
    </dataValidation>
    <dataValidation type="whole" operator="greaterThanOrEqual" showInputMessage="1" showErrorMessage="1" errorTitle="Data entry problem" error="You may only enter whole numbers that are greater than or equal to 25 in this space." promptTitle="Population" sqref="Q6:S6" xr:uid="{00000000-0002-0000-0000-00000F000000}">
      <formula1>25</formula1>
    </dataValidation>
    <dataValidation type="whole" operator="greaterThanOrEqual" showInputMessage="1" showErrorMessage="1" errorTitle="Data entry problem" error="You may only enter whole numbers that are greater than 0 in this cell" promptTitle="Plant Number" prompt="Enter the Treament Plant Number." sqref="Q5:S5" xr:uid="{00000000-0002-0000-0000-000010000000}">
      <formula1>1</formula1>
    </dataValidation>
    <dataValidation type="whole" operator="greaterThanOrEqual" allowBlank="1" showInputMessage="1" showErrorMessage="1" sqref="Z6" xr:uid="{00000000-0002-0000-0000-000011000000}">
      <formula1>2002</formula1>
    </dataValidation>
    <dataValidation type="custom" showInputMessage="1" showErrorMessage="1" errorTitle="Data entry problem" error="You may not enter any data in this cell unless_x000a_the cell to the left indicates that you used_x000a_chlorine dioxide on this day._x000a__x000a_In addition, you may only enter a number_x000a_that is greater than or equal to 0.0. _x000a__x000a_" sqref="C12:C42" xr:uid="{00000000-0002-0000-0000-000012000000}">
      <formula1>IF($B12&lt;&gt;"Yes",ISBLANK(C12),AND(ISNUMBER(C12),C12&gt;=0))</formula1>
    </dataValidation>
    <dataValidation type="custom" showInputMessage="1" showErrorMessage="1" errorTitle="Data problem" error="You may not enter any data in this cell unless_x000a_the cell to the far left indicates that you used_x000a_chlorine dioxide on this day._x000a__x000a_In addition, you may only enter a number_x000a_that is greater than or equal to 0.0. " sqref="D12:F42" xr:uid="{00000000-0002-0000-0000-000013000000}">
      <formula1>IF($B12&lt;&gt;"Yes",ISBLANK(D12),IF($C12&lt;0.85,OR(ISBLANK(D12),AND(ISNUMBER(D12),D12&gt;=0)),AND(ISNUMBER(D12),D12&gt;=0)))</formula1>
    </dataValidation>
    <dataValidation type="custom" showInputMessage="1" showErrorMessage="1" errorTitle="Data entry problem" error="You may not enter any data in this cell unless_x000a_you reported that you used chlorine dioxide_x000a_on this day._x000a__x000a_In addition, you may only enter a number_x000a_that is greater than or equal to 0.0. _x000a__x000a_" sqref="G12:G42" xr:uid="{00000000-0002-0000-0000-000014000000}">
      <formula1>IF($B12&lt;&gt;"Yes",ISBLANK(G12),AND(ISNUMBER(G12),G12&gt;=0))</formula1>
    </dataValidation>
    <dataValidation type="custom" showInputMessage="1" showErrorMessage="1" sqref="M22 M24" xr:uid="{00000000-0002-0000-0000-000015000000}">
      <formula1>IF(O21="Yes",M22&gt;=37987,M22="")</formula1>
    </dataValidation>
    <dataValidation type="custom" showInputMessage="1" showErrorMessage="1" errorTitle="Data problem" error="You may not enter any data in this cell unless_x000a_the cell to the far left indicates that you used_x000a_chlorine dioxide on this day._x000a__x000a_In addition, you may only enter a whole_x000a_number that is greater than or equal to 0." sqref="H12:J42" xr:uid="{00000000-0002-0000-0000-000019000000}">
      <formula1>IF($B12&lt;&gt;"Yes",H12="",IF($G12&lt;1.05,OR(H12="",H12=INT(H12)),INT(H12)=H12))</formula1>
    </dataValidation>
    <dataValidation type="list" showInputMessage="1" showErrorMessage="1" sqref="O23" xr:uid="{00000000-0002-0000-0000-00001A000000}">
      <formula1>IF($W$6,"",IF(SUM(O18:O20)=0,$AC$5,$Z$5:$AA$5))</formula1>
    </dataValidation>
    <dataValidation allowBlank="1" showInputMessage="1" showErrorMessage="1" promptTitle="ClO2 at all during the day" prompt="Use the dropdown list, select “Yes” or “No” to indicate whether or not you used any ClO2 on a given day even if for only a short time. You must select “Yes” before you can enter any daily data. " sqref="B10:B11" xr:uid="{F299E77B-7102-468A-AEB9-6D7BDFCDBE15}"/>
    <dataValidation allowBlank="1" showInputMessage="1" showErrorMessage="1" promptTitle="Chlorine Dioxide at Entry Point" prompt="Each day, you must measure the chlorine dioxide residual at the entry point (EP) to the distribution system._x000a__x000a_If more than one test was conducted, report the highest result for the day. Record the residual level in milligrams per liter." sqref="C10:C11" xr:uid="{581DFA04-8F8D-4F60-9405-1DFB8EB231FA}"/>
    <dataValidation type="custom" showInputMessage="1" showErrorMessage="1" promptTitle="PWS Name" prompt="Enter the name of your public water system (PWS)" sqref="D4:M4" xr:uid="{690CBF82-07CB-4F44-B379-57C40098B3FD}">
      <formula1>NOT(ISBLANK(D4))</formula1>
    </dataValidation>
    <dataValidation type="list" showInputMessage="1" showErrorMessage="1" promptTitle="Month" prompt="Select the month (e.g., January) from the drop down window that the data was collected.  Do not enter the month that you are sending the report." sqref="D6:F6" xr:uid="{9F85FB65-98A9-4BDC-81AE-23841FC77935}">
      <formula1>"January,February,March,April,May,June,July,August,September,October,November,December"</formula1>
    </dataValidation>
    <dataValidation type="list" showInputMessage="1" showErrorMessage="1" promptTitle="Year" prompt="Using the drop-down list, select the year that the data was collected." sqref="H6:M6" xr:uid="{2DB8DD47-9D43-4511-A9F9-AC599386D6C6}">
      <formula1>$Z$6:$AI$6</formula1>
    </dataValidation>
    <dataValidation allowBlank="1" showInputMessage="1" showErrorMessage="1" promptTitle="Plant Name" prompt="Enter the name of the water treatment plant. " sqref="Q4:S4" xr:uid="{1EE3EF40-1E71-406A-B017-DE6462332D93}"/>
    <dataValidation type="custom" showInputMessage="1" showErrorMessage="1" promptTitle="PWS ID Number" prompt="Enter the public water system’s 7-digit PWS Identification number" sqref="D5:M5" xr:uid="{AFFC67C5-7BEB-43A3-B771-962C472E9A2D}">
      <formula1>AND(LEN(D5)=7,NOT(ISNUMBER(SEARCH(".",D5))),VALUE(D5)&gt;=10001,VALUE(D5)&lt;=2549999,MOD(D5,1)=0,RIGHT(D5,4)&lt;&gt;"0000")</formula1>
    </dataValidation>
    <dataValidation type="list" showInputMessage="1" showErrorMessage="1" sqref="B12:B42" xr:uid="{053AFF91-B832-468F-BCD6-D36D4C366EEF}">
      <formula1>$Z$5:$AA$5</formula1>
    </dataValidation>
    <dataValidation allowBlank="1" showInputMessage="1" showErrorMessage="1" promptTitle="Chlorine Dioxide Distribution" prompt="If any of the daily results at the EP is above 0.8 mg/L, you must collect three chlorine dioxide samples in the distribution system. Enter the measured concentrations in the appropriate cell." sqref="D10:F10" xr:uid="{C9A6A099-5300-4749-86C5-40F3BC1E496D}"/>
    <dataValidation allowBlank="1" showInputMessage="1" showErrorMessage="1" promptTitle="First Test" prompt="The First Test must be conducted at the customer nearest the treatment plant. The First Test must be run within 2 hours of collecting the EP sample with the elevated chlorine dioxide residual." sqref="D11" xr:uid="{77C0B6EC-37C7-4C47-971D-D84AAB601E4B}"/>
    <dataValidation allowBlank="1" showInputMessage="1" showErrorMessage="1" promptTitle="Second Test" prompt="A Second Test in the distribution system must be collected 6-8 hours after the First Test._x000a__x000a_Refer to your Monitoring Plan and RG-503 for Second Test monitoring site guidance." sqref="E11" xr:uid="{827D7927-2444-4635-A456-B074C3192A5F}"/>
    <dataValidation allowBlank="1" showInputMessage="1" showErrorMessage="1" promptTitle="Third Test" prompt="The Third Test must be collected 8 hours after the elevated EP sample. The Third Test must be collected at the far reaches of the distribution system." sqref="F11" xr:uid="{23496466-BD75-427C-862C-9A9725204E22}"/>
    <dataValidation allowBlank="1" showInputMessage="1" showErrorMessage="1" prompt="Each day that you use chlorine dioxide, you must measure the chlorite residual at the entry point (EP) to the distribution system._x000a_If more than one test was conducted, report the highest result for the day in mg/L." sqref="G10" xr:uid="{1E3CC48C-5047-4833-A1E1-0026540F6155}"/>
    <dataValidation allowBlank="1" showInputMessage="1" showErrorMessage="1" promptTitle="Chlorite Distribution Sampling" prompt="You must monitor the chlorite level  &quot;3-sample set&quot; in the distribution at lease once per month and each time that the daily cholrite concentration at the EP is 1.0 mg/L or greater._x000a__x000a_Enter the number of samples in the appropriate cell(s)." sqref="H10:J10" xr:uid="{7E5DF820-F191-4E3A-8EDC-BAF0A01F4781}"/>
    <dataValidation allowBlank="1" showInputMessage="1" showErrorMessage="1" promptTitle="Near Sample Count" prompt="Enter the number of samples you collected from the sampling site designated as the near site. If you collected no samples on a given day, you may leave the cell empty." sqref="H11" xr:uid="{F4D50BCA-7221-4EC7-9719-A262B4F766DF}"/>
    <dataValidation allowBlank="1" showInputMessage="1" showErrorMessage="1" promptTitle="Middle Sample Count" prompt="Enter the number of samples you collected from the sampling site representing the avearge &quot;middle&quot; residence time  in the distribution system. If you collected no samples on a given day, you may leave the cell empty." sqref="I11" xr:uid="{AA5940E4-7E87-44DA-A61E-1E2586FEE624}"/>
    <dataValidation allowBlank="1" showInputMessage="1" showErrorMessage="1" promptTitle="Monitoring" prompt="EP: The chlorine dioxide residual at the entry point to the distribution system was not monitored. _x000a__x000a_DIST: EP sample aboe 0.8 mg/L and 1 or more distribution samples were not collected._x000a__x000a_0: No monitoring violations detected." sqref="W11" xr:uid="{C0615D2A-A2B7-4F20-9488-250101DD746A}"/>
    <dataValidation allowBlank="1" showInputMessage="1" showErrorMessage="1" promptTitle="Sets" prompt="FULL: All three sampling sites in the distribution system were tested on the date._x000a__x000a_PARTIAL: One or two of the three distributions sampling sites were tested on the date._x000a__x000a_0: No distribution testing was conducted on the date." sqref="X11" xr:uid="{18C289D2-9A2B-4690-A716-39EA66104B07}"/>
    <dataValidation allowBlank="1" showInputMessage="1" showErrorMessage="1" promptTitle="Chlorite Monitoring" prompt="EP: The chlorite residual at the entry point to the distribution system was not monitored. _x000a__x000a_DIST: EP sample above 1.0 mg/L and one or more of the distribution samples were not collected._x000a__x000a_0: No monitoring violations were detected." sqref="Z11" xr:uid="{9AD8DB81-757A-469A-ADBD-BB8ADD126B78}"/>
    <dataValidation allowBlank="1" showInputMessage="1" showErrorMessage="1" promptTitle="MRDL" prompt="ACUTE-Type 1: EP and at least one distribution sample (DS) are &gt; 0.8 mg/L._x000a__x000a_ACUTE-Type 2: EP sample &gt; 0.8 mg/L and one or more of the DS not collected._x000a__x000a_NONACUTE: EP was &gt; 0.8 mg/L but none of 3  DS &gt;0.8 mg/L._x000a__x000a_0: No MCL violations were detected." sqref="Y11" xr:uid="{B662B51E-A341-4E2B-8896-BD58C75CDA0A}"/>
    <dataValidation allowBlank="1" showInputMessage="1" showErrorMessage="1" promptTitle="Sets" prompt="FULL: All 3 sample sites in the distribution system were tested on the date._x000a__x000a_PARTIAL: One or 2 of the 3 distribution sample sites were tested on the date." sqref="AA11" xr:uid="{8359C102-0D01-49D3-8979-508629FAEB67}"/>
    <dataValidation allowBlank="1" showInputMessage="1" showErrorMessage="1" promptTitle="Compliance Evaluations" prompt="The chlorine dioxide and chlorite tables describe the compliance evaluations that currently apply to all public water systems using chlorine dioxide. " sqref="W9:AA9" xr:uid="{CE6A5DB5-6FF9-4709-A269-FB26A773151E}"/>
    <dataValidation allowBlank="1" showInputMessage="1" showErrorMessage="1" promptTitle="Monitoring Status" prompt="BA: System is operating under the terms of the BA._x000a__x000a_Reg1: System is operating under full regulatory provisions due to lake of valid BA._x000a__x000a_Reg2: Full rule implementation; interim rule expired._x000a__x000a_ERROR: Incomplete data entry" sqref="Z45" xr:uid="{CF1283A4-F633-45B1-8772-458E3447A492}"/>
    <dataValidation allowBlank="1" showInputMessage="1" showErrorMessage="1" promptTitle="Booster Chlorination?" prompt="Select &quot;Yes&quot; if at any time during the month, you rechlorinated the water after it left the plant._x000a__x000a_Select &quot;No&quot; if you do not have rechlorination facilities or you did not use your rechlorination facilities during the month." sqref="L13:N13" xr:uid="{199CDF25-2C66-4D5D-A075-FA9041D66BE2}"/>
    <dataValidation allowBlank="1" showInputMessage="1" showErrorMessage="1" promptTitle="Chlorite Distribution Monitoring" prompt="The Samples Collected cell is automatically caluculated using the data entered in &quot;RAW DATA&quot;" sqref="Q13" xr:uid="{ED9A8FC3-C67F-499D-8F76-7E88CCF7A5EC}"/>
    <dataValidation allowBlank="1" showInputMessage="1" showErrorMessage="1" promptTitle="TCEQ Notified?" prompt="Select &quot;Yes&quot; or &quot;No&quot; to indicate if you have already notified TCEQ of any monitoring or MRDL violations for chlorine dioxide." sqref="L21:N21" xr:uid="{1B325215-D334-4A27-8B52-805E9917B767}"/>
    <dataValidation allowBlank="1" showInputMessage="1" showErrorMessage="1" promptTitle="Public Notified?" prompt="Select &quot;Yes&quot; or &quot;No&quot; to indicate if you have already notified your customers of any monitoring or MRDL violations for chlorine dioxide._x000a__x000a_Date(s): If appropriate enter the date(s) of notifcation and include Certificate of Delivery with CLO2MOR." sqref="L23:N23" xr:uid="{D0C7EBC5-EBA5-43CF-A9BF-FDBC30C30A23}"/>
    <dataValidation allowBlank="1" showInputMessage="1" showErrorMessage="1" promptTitle="Date:" prompt="Enter the date you sign the CLO2MOR. That date will be automatically be recorded as the date you notified the TCEQ of the monitoring violation." sqref="Q22" xr:uid="{98EE3A5E-20BA-461A-A2A2-34FC0D042494}"/>
    <dataValidation allowBlank="1" showInputMessage="1" showErrorMessage="1" prompt="Select &quot;Yes&quot; or &quot;No&quot; to indicate if you have already notified your customers of any chlorite monitoring violations._x000a__x000a_Date(s): If appropriate enter the date(s) of notifcation and include Certificate of Delivery with CLO2MOR." sqref="Q23:R23" xr:uid="{4ECAED65-68F0-4F92-8A9C-36FCB81593A1}"/>
    <dataValidation type="custom" showInputMessage="1" showErrorMessage="1" promptTitle="License Class and Number" prompt="Enter the license number of your water works operator license and the grade of the license, example CSW" sqref="D56:G56" xr:uid="{0CB484B3-8901-42D1-9AC1-6A18E06E6782}">
      <formula1>NOT(ISBLANK(D56))</formula1>
    </dataValidation>
    <dataValidation type="date" operator="greaterThanOrEqual" showInputMessage="1" showErrorMessage="1" promptTitle="Date" prompt="Enter the date you sign the form." sqref="L56:S56" xr:uid="{37793AF3-4F2A-4FC6-BA68-422559B773E8}">
      <formula1>36526</formula1>
    </dataValidation>
    <dataValidation allowBlank="1" showInputMessage="1" showErrorMessage="1" promptTitle="Total water treated this Month" prompt="Enter the amount of water in MG (millions of gallons) that was treated with chlorine dioxide." sqref="L50" xr:uid="{CBD7C703-599F-4416-A206-7EA247D32814}"/>
    <dataValidation allowBlank="1" showInputMessage="1" showErrorMessage="1" promptTitle="Sodium chloite used this Month" prompt="Enter the amount (dry weight equivalent) of sodium chlorite bulk solution used during the month in pounds (lbs)." sqref="Q50" xr:uid="{7894006E-C1BA-41CC-AC4A-0F5851B1ACF3}"/>
    <dataValidation type="decimal" operator="greaterThanOrEqual" allowBlank="1" showInputMessage="1" showErrorMessage="1" promptTitle="Conversion Note" prompt="Since sodium chloirite is supplied as a liquid, use the following equation to convert from &quot;gallons&quot; to &quot;pounds.&quot;_x000a__x000a_Gallons of Solution * Strength of Solution * Specific Gravity of Solution * 8.34 pounds (conversion factor) = Pounds of sodium chlorite" sqref="Q51:R51" xr:uid="{33B7A79B-038D-410C-9635-BD39EAEBB447}">
      <formula1>0</formula1>
    </dataValidation>
    <dataValidation allowBlank="1" showInputMessage="1" showErrorMessage="1" promptTitle="Data Summary" prompt="The Data Summary section is automatically calculated based on data entered in Raw Data section. Do not attempt  to enter data." sqref="A44:G44" xr:uid="{29CECF86-162B-41F6-BC05-11401353F316}"/>
    <dataValidation allowBlank="1" showInputMessage="1" showErrorMessage="1" prompt="Enter the date of the TCEQ letter approving reduced chlorite monitoring for your system." sqref="Q11" xr:uid="{A595E9EE-0883-44EF-B191-4208A9B43B15}"/>
    <dataValidation type="custom" operator="greaterThanOrEqual" showInputMessage="1" showErrorMessage="1" sqref="L11" xr:uid="{00000000-0002-0000-0000-000017000000}">
      <formula1>IF(COUNTIF(B12:B42,"No")=IF(ISNUMBER(X6),X6,31),ISBLANK(L11),AND(ISNUMBER(L11),L11&gt;=0))</formula1>
    </dataValidation>
    <dataValidation type="custom" operator="greaterThanOrEqual" showInputMessage="1" showErrorMessage="1" sqref="L10" xr:uid="{00000000-0002-0000-0000-000018000000}">
      <formula1>IF(COUNTIF(B12:B42,"No")=IF(ISNUMBER(X6),X6,31),ISBLANK(L10),AND(ISNUMBER(L10),L10&gt;=0))</formula1>
    </dataValidation>
    <dataValidation allowBlank="1" showInputMessage="1" showErrorMessage="1" promptTitle="TCEQ Notified" prompt="Select &quot;Yes&quot; or &quot;No&quot; to indicate if you have already notified your customers of any chlorite monitoring violations._x000a__x000a_Date(s): If appropriate enter the date(s) of notifcation and include Certificate of Delivery with CLO2MOR." sqref="Q21:R21" xr:uid="{B1E5EAE7-FADC-4B0E-BFEB-B58A5B373272}"/>
    <dataValidation allowBlank="1" showInputMessage="1" showErrorMessage="1" prompt="Enter the number of samples you collected from the sampling site designated as the far site. If you collected no samples on a given day, you may leave the cell empty." sqref="J11" xr:uid="{A2D35FB0-F7E8-457F-A693-B19270377C78}"/>
    <dataValidation allowBlank="1" showInputMessage="1" showErrorMessage="1" promptTitle="Telephone Number" prompt="Enter your telephone number in the event there are questions about the form." sqref="D57:G57" xr:uid="{2B350C49-1000-4441-BAEE-0F53FC9DDBEC}"/>
  </dataValidations>
  <printOptions horizontalCentered="1" verticalCentered="1"/>
  <pageMargins left="0.17" right="0.19" top="0" bottom="0" header="0.22" footer="0.25"/>
  <pageSetup scale="34" orientation="portrait" horizontalDpi="300" verticalDpi="300" r:id="rId1"/>
  <headerFooter alignWithMargins="0"/>
  <colBreaks count="1" manualBreakCount="1">
    <brk id="20" max="1048575" man="1"/>
  </colBreaks>
  <ignoredErrors>
    <ignoredError sqref="W19"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ClO2</vt:lpstr>
      <vt:lpstr>'ClO2'!Print_Area</vt:lpstr>
    </vt:vector>
  </TitlesOfParts>
  <Company>TCEQ</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CLO2MOR v9.xls</dc:title>
  <dc:subject>Chlorine Dioxide Monthly Operating Report</dc:subject>
  <dc:creator>Amrit K. Jhanji, PhD and J. Schulze</dc:creator>
  <dc:description>v3 - JCS automated the compliance determinations in AKJ's spreadsheet and incorporated reduced monitoring capability
v4 - JCS fixed a bug that affected plants that reported no ClO2 use for all days of the month.
v5 - JCS added a comment box to the DATA SUMMARY section of the report and changed the password.
v6 - JCS changed the format of cell Z6 to highlight that the initial year in the drop down list can be changed.
V7 - JCS changed the formulas in C48:J51 so that the averages would calculate even if the all of the entered results were 0.0 and so the form would display the return to routine chlorite monitoring only if the system were on reduced monitoring to begin with.
v8 - JCS unlocked cells L9 and Q50 so that folks using chlorate as a feedstock better describe their dioxide feedstock chemical if they wanted to.
v9, 08/12/21 - unknown, updated the format of the form, removed password
v9, 08/18/21 - JCS restored password</dc:description>
  <cp:lastModifiedBy>Jack Schulze</cp:lastModifiedBy>
  <cp:lastPrinted>2021-03-08T17:41:31Z</cp:lastPrinted>
  <dcterms:created xsi:type="dcterms:W3CDTF">2000-03-10T22:56:51Z</dcterms:created>
  <dcterms:modified xsi:type="dcterms:W3CDTF">2021-08-19T02:22:13Z</dcterms:modified>
</cp:coreProperties>
</file>